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вод" sheetId="2" r:id="rId1"/>
    <sheet name="по разделам" sheetId="3" r:id="rId2"/>
    <sheet name="Лист2" sheetId="4" r:id="rId3"/>
    <sheet name="с остатками" sheetId="5" r:id="rId4"/>
  </sheets>
  <calcPr calcId="162913"/>
</workbook>
</file>

<file path=xl/calcChain.xml><?xml version="1.0" encoding="utf-8"?>
<calcChain xmlns="http://schemas.openxmlformats.org/spreadsheetml/2006/main">
  <c r="F5" i="3" l="1"/>
  <c r="F4" i="3"/>
  <c r="D5" i="3"/>
  <c r="C5" i="3"/>
  <c r="E10" i="2"/>
  <c r="E7" i="2" s="1"/>
  <c r="F10" i="2"/>
  <c r="F7" i="2" s="1"/>
  <c r="G10" i="2"/>
  <c r="G7" i="2" s="1"/>
  <c r="D10" i="2"/>
  <c r="D7" i="2" s="1"/>
  <c r="D4" i="3"/>
  <c r="C4" i="3"/>
  <c r="I8" i="2"/>
  <c r="H8" i="2"/>
  <c r="B15" i="4" l="1"/>
  <c r="C15" i="4"/>
  <c r="B12" i="4"/>
  <c r="C12" i="4"/>
  <c r="B13" i="4"/>
  <c r="C13" i="4"/>
  <c r="B14" i="4"/>
  <c r="C14" i="4"/>
  <c r="B16" i="4"/>
  <c r="C16" i="4"/>
  <c r="B17" i="4"/>
  <c r="C17" i="4"/>
  <c r="B18" i="4"/>
  <c r="C18" i="4"/>
  <c r="B19" i="4"/>
  <c r="C19" i="4"/>
  <c r="E72" i="2"/>
  <c r="F72" i="2"/>
  <c r="G72" i="2"/>
  <c r="D72" i="2"/>
  <c r="I68" i="2"/>
  <c r="I69" i="2"/>
  <c r="I70" i="2"/>
  <c r="I71" i="2"/>
  <c r="H68" i="2"/>
  <c r="H69" i="2"/>
  <c r="H70" i="2"/>
  <c r="H71" i="2"/>
  <c r="I60" i="2"/>
  <c r="H60" i="2"/>
  <c r="I55" i="2"/>
  <c r="I56" i="2"/>
  <c r="H55" i="2"/>
  <c r="H56" i="2"/>
  <c r="D13" i="3" l="1"/>
  <c r="C13" i="3"/>
  <c r="F10" i="3"/>
  <c r="D10" i="3"/>
  <c r="C10" i="3"/>
  <c r="E78" i="2" l="1"/>
  <c r="F78" i="2"/>
  <c r="F13" i="3" s="1"/>
  <c r="G78" i="2"/>
  <c r="D78" i="2"/>
  <c r="I78" i="2"/>
  <c r="I79" i="2"/>
  <c r="H78" i="2"/>
  <c r="H79" i="2"/>
  <c r="H80" i="2"/>
  <c r="D49" i="2" l="1"/>
  <c r="H64" i="2" l="1"/>
  <c r="I64" i="2"/>
  <c r="I65" i="2"/>
  <c r="H65" i="2"/>
  <c r="I63" i="2"/>
  <c r="H63" i="2"/>
  <c r="D66" i="2"/>
  <c r="E66" i="2"/>
  <c r="F66" i="2"/>
  <c r="G66" i="2"/>
  <c r="H66" i="2"/>
  <c r="I66" i="2"/>
  <c r="I77" i="2"/>
  <c r="H77" i="2"/>
  <c r="I76" i="2"/>
  <c r="H76" i="2"/>
  <c r="G62" i="2"/>
  <c r="F62" i="2"/>
  <c r="E62" i="2"/>
  <c r="D62" i="2"/>
  <c r="I61" i="2"/>
  <c r="H61" i="2"/>
  <c r="I59" i="2"/>
  <c r="H59" i="2"/>
  <c r="G58" i="2"/>
  <c r="G53" i="2" s="1"/>
  <c r="F58" i="2"/>
  <c r="E58" i="2"/>
  <c r="E53" i="2" s="1"/>
  <c r="D58" i="2"/>
  <c r="I57" i="2"/>
  <c r="H57" i="2"/>
  <c r="I54" i="2"/>
  <c r="H54" i="2"/>
  <c r="F53" i="2" l="1"/>
  <c r="I72" i="2"/>
  <c r="H72" i="2"/>
  <c r="C11" i="3"/>
  <c r="D53" i="2"/>
  <c r="I58" i="2"/>
  <c r="I62" i="2"/>
  <c r="D11" i="3"/>
  <c r="H58" i="2"/>
  <c r="H62" i="2"/>
  <c r="F11" i="3"/>
  <c r="I53" i="2" l="1"/>
  <c r="H53" i="2"/>
  <c r="H73" i="2" l="1"/>
  <c r="I73" i="2"/>
  <c r="D74" i="2"/>
  <c r="D67" i="2" s="1"/>
  <c r="E74" i="2"/>
  <c r="F74" i="2"/>
  <c r="G74" i="2"/>
  <c r="G67" i="2" s="1"/>
  <c r="H74" i="2"/>
  <c r="I74" i="2"/>
  <c r="D75" i="2"/>
  <c r="E75" i="2"/>
  <c r="F75" i="2"/>
  <c r="F12" i="3" s="1"/>
  <c r="G75" i="2"/>
  <c r="G52" i="2" s="1"/>
  <c r="H75" i="2"/>
  <c r="F67" i="2" l="1"/>
  <c r="F52" i="2" s="1"/>
  <c r="D52" i="2"/>
  <c r="C8" i="3"/>
  <c r="E67" i="2"/>
  <c r="C12" i="3"/>
  <c r="E52" i="2"/>
  <c r="I75" i="2"/>
  <c r="D12" i="3"/>
  <c r="D8" i="3"/>
  <c r="I67" i="2"/>
  <c r="G51" i="2"/>
  <c r="F51" i="2"/>
  <c r="E51" i="2"/>
  <c r="D51" i="2"/>
  <c r="I50" i="2"/>
  <c r="H50" i="2"/>
  <c r="G49" i="2"/>
  <c r="F49" i="2"/>
  <c r="F8" i="3" s="1"/>
  <c r="E49" i="2"/>
  <c r="I48" i="2"/>
  <c r="H48" i="2"/>
  <c r="G47" i="2"/>
  <c r="F47" i="2"/>
  <c r="E47" i="2"/>
  <c r="D47" i="2"/>
  <c r="I46" i="2"/>
  <c r="H46" i="2"/>
  <c r="I45" i="2"/>
  <c r="H45" i="2"/>
  <c r="G44" i="2"/>
  <c r="F44" i="2"/>
  <c r="E44" i="2"/>
  <c r="D44" i="2"/>
  <c r="I43" i="2"/>
  <c r="H43" i="2"/>
  <c r="I42" i="2"/>
  <c r="H42" i="2"/>
  <c r="G41" i="2"/>
  <c r="D6" i="3" s="1"/>
  <c r="F41" i="2"/>
  <c r="F6" i="3" s="1"/>
  <c r="E41" i="2"/>
  <c r="C6" i="3" s="1"/>
  <c r="D41" i="2"/>
  <c r="I40" i="2"/>
  <c r="H40" i="2"/>
  <c r="I39" i="2"/>
  <c r="H39" i="2"/>
  <c r="G38" i="2"/>
  <c r="F38" i="2"/>
  <c r="E38" i="2"/>
  <c r="D38" i="2"/>
  <c r="I37" i="2"/>
  <c r="H37" i="2"/>
  <c r="I36" i="2"/>
  <c r="H36" i="2"/>
  <c r="I35" i="2"/>
  <c r="H35" i="2"/>
  <c r="I34" i="2"/>
  <c r="H34" i="2"/>
  <c r="I33" i="2"/>
  <c r="H33" i="2"/>
  <c r="G32" i="2"/>
  <c r="F32" i="2"/>
  <c r="E32" i="2"/>
  <c r="D32" i="2"/>
  <c r="I31" i="2"/>
  <c r="H31" i="2"/>
  <c r="I30" i="2"/>
  <c r="H30" i="2"/>
  <c r="I29" i="2"/>
  <c r="H29" i="2"/>
  <c r="G28" i="2"/>
  <c r="F28" i="2"/>
  <c r="E28" i="2"/>
  <c r="D28" i="2"/>
  <c r="I27" i="2"/>
  <c r="H27" i="2"/>
  <c r="I26" i="2"/>
  <c r="H26" i="2"/>
  <c r="I25" i="2"/>
  <c r="H25" i="2"/>
  <c r="I24" i="2"/>
  <c r="H24" i="2"/>
  <c r="I23" i="2"/>
  <c r="H23" i="2"/>
  <c r="H12" i="2"/>
  <c r="I12" i="2"/>
  <c r="H13" i="2"/>
  <c r="I13" i="2"/>
  <c r="H14" i="2"/>
  <c r="I14" i="2"/>
  <c r="H15" i="2"/>
  <c r="I15" i="2"/>
  <c r="D16" i="2"/>
  <c r="E16" i="2"/>
  <c r="F16" i="2"/>
  <c r="G16" i="2"/>
  <c r="H17" i="2"/>
  <c r="I17" i="2"/>
  <c r="H18" i="2"/>
  <c r="I18" i="2"/>
  <c r="H19" i="2"/>
  <c r="I19" i="2"/>
  <c r="H20" i="2"/>
  <c r="I20" i="2"/>
  <c r="H21" i="2"/>
  <c r="I21" i="2"/>
  <c r="D22" i="2"/>
  <c r="E22" i="2"/>
  <c r="F22" i="2"/>
  <c r="G22" i="2"/>
  <c r="F11" i="2" l="1"/>
  <c r="E11" i="2"/>
  <c r="G11" i="2"/>
  <c r="H67" i="2"/>
  <c r="H16" i="2"/>
  <c r="F7" i="3"/>
  <c r="D7" i="3"/>
  <c r="C7" i="3"/>
  <c r="H52" i="2"/>
  <c r="H22" i="2"/>
  <c r="D11" i="2"/>
  <c r="D6" i="2" s="1"/>
  <c r="I41" i="2"/>
  <c r="I47" i="2"/>
  <c r="I49" i="2"/>
  <c r="I51" i="2"/>
  <c r="H41" i="2"/>
  <c r="H44" i="2"/>
  <c r="H47" i="2"/>
  <c r="H49" i="2"/>
  <c r="H51" i="2"/>
  <c r="I44" i="2"/>
  <c r="I28" i="2"/>
  <c r="I32" i="2"/>
  <c r="I38" i="2"/>
  <c r="H28" i="2"/>
  <c r="H32" i="2"/>
  <c r="H38" i="2"/>
  <c r="I22" i="2"/>
  <c r="I16" i="2"/>
  <c r="I9" i="2"/>
  <c r="H9" i="2"/>
  <c r="I52" i="2" l="1"/>
  <c r="H11" i="2"/>
  <c r="I11" i="2" l="1"/>
  <c r="E6" i="2"/>
  <c r="C3" i="3" s="1"/>
  <c r="F6" i="2"/>
  <c r="F3" i="3" s="1"/>
  <c r="G6" i="2"/>
  <c r="D3" i="3" s="1"/>
  <c r="H6" i="2" l="1"/>
  <c r="H7" i="2"/>
  <c r="H10" i="2"/>
  <c r="I10" i="2"/>
  <c r="I7" i="2"/>
  <c r="I6" i="2" l="1"/>
</calcChain>
</file>

<file path=xl/sharedStrings.xml><?xml version="1.0" encoding="utf-8"?>
<sst xmlns="http://schemas.openxmlformats.org/spreadsheetml/2006/main" count="295" uniqueCount="129">
  <si>
    <t>Наименование учреждения</t>
  </si>
  <si>
    <t>Наименование муниципальной услуги</t>
  </si>
  <si>
    <t>План</t>
  </si>
  <si>
    <t>Исполнение</t>
  </si>
  <si>
    <t>Натуральные показатели</t>
  </si>
  <si>
    <t>Процент исполнения,%</t>
  </si>
  <si>
    <t>Ед. изм. натуральных показателей</t>
  </si>
  <si>
    <t>Стоимостные показатели (руб.)</t>
  </si>
  <si>
    <t>Итого</t>
  </si>
  <si>
    <t>МАОУ "Тонкинская ОШ"</t>
  </si>
  <si>
    <t>МБОУ "Пакалевская ОШ"</t>
  </si>
  <si>
    <t>МБОУ "Вязовская ОШ"</t>
  </si>
  <si>
    <t>МБОУ "Бердниковская ОШ"</t>
  </si>
  <si>
    <t>МБОУ "Большесодомовская ОШ"</t>
  </si>
  <si>
    <t>МБДОУ д/с №1 "Теремок"</t>
  </si>
  <si>
    <t>МБДОУ д/с №4 "Солнышко"</t>
  </si>
  <si>
    <t>МБДОУ д/с №5 "Сказка"</t>
  </si>
  <si>
    <t>МБУ ДО ЦДО</t>
  </si>
  <si>
    <t>МБУ ХЭС СО</t>
  </si>
  <si>
    <t xml:space="preserve">Содержание (эксплуатация) имущества, находящегося в государственной (муниципальной ) собственности </t>
  </si>
  <si>
    <t>ед.</t>
  </si>
  <si>
    <t>чел.</t>
  </si>
  <si>
    <t>реализация дополнительных общеразвивающих программ</t>
  </si>
  <si>
    <t>Реализация основных общеобразовательных программ дошкольного образования</t>
  </si>
  <si>
    <t>Присмотр и уход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</si>
  <si>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</si>
  <si>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</si>
  <si>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</si>
  <si>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чел.-час</t>
  </si>
  <si>
    <t>МБУК«МЦКС»</t>
  </si>
  <si>
    <t xml:space="preserve">Организация деятельности клубных формирований и формирований самодеятельного творчества
</t>
  </si>
  <si>
    <t>Организация и проведение культурно-массовых мероприятий</t>
  </si>
  <si>
    <t>Итого:</t>
  </si>
  <si>
    <t>х</t>
  </si>
  <si>
    <t>МБУК «НКМ»</t>
  </si>
  <si>
    <t xml:space="preserve">Публичный показ музейных предметов, музейных колекций
</t>
  </si>
  <si>
    <t xml:space="preserve">Формирование учет, изучение, обеспечение физического сохранения и безопасности музейных предметов, музейных коллекций </t>
  </si>
  <si>
    <t>МБУК «МЦБС»</t>
  </si>
  <si>
    <t xml:space="preserve">Библиотечное, библиографическое и информационное обслуживание пользователей библиотеки
</t>
  </si>
  <si>
    <t xml:space="preserve">Библиографическая обработка документов и создание каталогов </t>
  </si>
  <si>
    <t>МБУ ДО "ДМШ"</t>
  </si>
  <si>
    <t xml:space="preserve">Реализация дополнительных общеобразовательных предпрофесиональных программ в области исскуств </t>
  </si>
  <si>
    <t>МБУ ДО "ДХШ"</t>
  </si>
  <si>
    <t>МБУ ФСК «Кристалл».</t>
  </si>
  <si>
    <t>Организация и проведение Официальных Физкультурных (физкультурно-оздоровительных) мероприятий</t>
  </si>
  <si>
    <t>количество мероприятий</t>
  </si>
  <si>
    <t xml:space="preserve">Проведение тестирования выполнения нормативов испытаний (тестов) комплекса  ГТО   </t>
  </si>
  <si>
    <t>Образование всего</t>
  </si>
  <si>
    <t>МБУ ХЭС р.п. Тонкино</t>
  </si>
  <si>
    <t>ЖКХ</t>
  </si>
  <si>
    <t>Тыс.кв.м.</t>
  </si>
  <si>
    <t>Организация отдыха детей и молодежи</t>
  </si>
  <si>
    <t>Отдел культуры</t>
  </si>
  <si>
    <t>0801 ИТОГО</t>
  </si>
  <si>
    <t>0703 ИТОГО</t>
  </si>
  <si>
    <t>1102 ИТОГО Спорт</t>
  </si>
  <si>
    <t>Формирование учет, изучение, обеспечение физического сохранения и безопасности фондов библиотек, включая оцифровку фондов</t>
  </si>
  <si>
    <t xml:space="preserve">Свод отчетов по исполнению муниципальных заданий учреждений Тонкинского муниципального округа за 2024 год </t>
  </si>
  <si>
    <t>чел. час</t>
  </si>
  <si>
    <t>Муниципальное автономное учреждение «Редакция газеты «Красное знамя»</t>
  </si>
  <si>
    <t>1202 ИТОГО СМИ</t>
  </si>
  <si>
    <t>Осуществление издательской деятельности</t>
  </si>
  <si>
    <t>Объем тиража, шт</t>
  </si>
  <si>
    <t>Производство и выпуск сетевого издания</t>
  </si>
  <si>
    <t>мегабайт</t>
  </si>
  <si>
    <t>КФСР</t>
  </si>
  <si>
    <t>Наименование КФСР</t>
  </si>
  <si>
    <t>Ассигнования 2023 год</t>
  </si>
  <si>
    <t>Исполнено</t>
  </si>
  <si>
    <t>Процент исполнения</t>
  </si>
  <si>
    <t>Количество оказанных услуг</t>
  </si>
  <si>
    <t>Другие вопросы в области жилищно-коммунального хозяйства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</si>
  <si>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</si>
  <si>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</si>
  <si>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</si>
  <si>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</si>
  <si>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306 </t>
  </si>
  <si>
    <t>Другие вопросы в области образования</t>
  </si>
  <si>
    <t>Культура</t>
  </si>
  <si>
    <t>Массовый спорт</t>
  </si>
  <si>
    <t>Средства массовой иформации</t>
  </si>
  <si>
    <t>0505</t>
  </si>
  <si>
    <t>0701</t>
  </si>
  <si>
    <t>0702</t>
  </si>
  <si>
    <t>0703</t>
  </si>
  <si>
    <t>0707</t>
  </si>
  <si>
    <t>0709</t>
  </si>
  <si>
    <t>0801</t>
  </si>
  <si>
    <t>ЦДО Р. П. ТОНКИНО</t>
  </si>
  <si>
    <t>МБУК "НКМ"</t>
  </si>
  <si>
    <t>МБУК "МЦКС"</t>
  </si>
  <si>
    <t>МБУК "МЦБС"</t>
  </si>
  <si>
    <t>МБУДО "ДХШ" Р.П. ТОНКИНО</t>
  </si>
  <si>
    <t>МБУДО "ДМШ" Р.П. ТОНКИНО</t>
  </si>
  <si>
    <t>МБУ ХЭС Р.П.ТОНКИНО</t>
  </si>
  <si>
    <t>МБУ ФСК "КРИСТАЛЛ"</t>
  </si>
  <si>
    <t>МБОУ "ПАКАЛЁВСКАЯ ОШ"</t>
  </si>
  <si>
    <t>МБОУ "ВЯЗОВСКАЯ ОШ"</t>
  </si>
  <si>
    <t>МБОУ "БОЛЬШЕСОДОМОВСКАЯ ОШ"</t>
  </si>
  <si>
    <t>МБОУ "БЕРДНИКОВСКАЯ ОШ"</t>
  </si>
  <si>
    <t>МБДОУ ДЕТСКИЙ САД № 5 "СКАЗКА"</t>
  </si>
  <si>
    <t>МБДОУ ДЕТСКИЙ САД № 4  "СОЛНЫШКО"</t>
  </si>
  <si>
    <t>МБДОУ ДЕТСКИЙ САД № 1 "ТЕРЕМОК"</t>
  </si>
  <si>
    <t>МАУ "РЕДАКЦИЯ ГАЗЕТЫ "КРАСНОЕ ЗНАМЯ"</t>
  </si>
  <si>
    <t>МАОУ "ТОНКИНСКАЯ СШ"</t>
  </si>
  <si>
    <t>СМИ</t>
  </si>
  <si>
    <t>Спорт</t>
  </si>
  <si>
    <t>культура</t>
  </si>
  <si>
    <t>Дополнительное</t>
  </si>
  <si>
    <t>Дошкольное Образование</t>
  </si>
  <si>
    <t>Выплаты-Исполнение с учётом Восстановления</t>
  </si>
  <si>
    <t>Выплаты - План с изменениями 2024 год</t>
  </si>
  <si>
    <t>Организация</t>
  </si>
  <si>
    <t>Единица измерения руб.</t>
  </si>
  <si>
    <t>Тип организации: Все организации</t>
  </si>
  <si>
    <t>КВФО: 4</t>
  </si>
  <si>
    <t>на 01.01.2025 г.</t>
  </si>
  <si>
    <t>Операции организаций</t>
  </si>
  <si>
    <t>(наименование органа, исполняющего бюджет)</t>
  </si>
  <si>
    <t>УПРАВЛЕНИЕ ФИНАНСОВ АДМИНИСТРАЦИИ ТОНКИНСКОГО МУНИЦИПАЛЬНОГО ОКРУГА НИЖЕГОРОДСКОЙ ОБЛАСТИ</t>
  </si>
  <si>
    <t>1202</t>
  </si>
  <si>
    <t>1102</t>
  </si>
  <si>
    <t>0409</t>
  </si>
  <si>
    <t>Остатки - План с изменениями 2024 год</t>
  </si>
  <si>
    <t>Дорожное хозяйство</t>
  </si>
  <si>
    <t>км</t>
  </si>
  <si>
    <t xml:space="preserve">Организация капитального ремонта, ремонта
 и содержания закрепленных автомобильных дорог общего пользования
 и искусственных дорожных сооружений в их составе
</t>
  </si>
  <si>
    <t>Невыполнен тираж выпуска газеты. Возврат средств субсидии областного бюджета и софинансирования местного бюджета</t>
  </si>
  <si>
    <t>В ХЭС р.п.Тонкино по подразделу 0409 "Дорожное хозяйство" муниципальное задание не выполнено в связи с отсутствием снегопадов, положительными температурами окружающей среды, недозагруженностью персонала, машин и оборудования в декабре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</si>
</sst>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0"/>
    <numFmt numFmtId="166" formatCode="dd/mm/yyyy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Narrow"/>
      <family val="2"/>
      <charset val="204"/>
    </font>
    <font>
      <b/>
      <sz val="8"/>
      <name val="Arial Narrow"/>
      <family val="2"/>
      <charset val="204"/>
    </font>
    <font>
      <b/>
      <sz val="8"/>
      <name val="MS Sans Serif"/>
      <family val="2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/>
    <xf numFmtId="0" fontId="1" fillId="0" borderId="1" xfId="0" applyFont="1" applyBorder="1" applyAlignment="1">
      <alignment vertical="top"/>
    </xf>
    <xf numFmtId="49" fontId="4" fillId="0" borderId="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49" fontId="5" fillId="0" borderId="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7" fillId="4" borderId="5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4" fontId="1" fillId="2" borderId="1" xfId="1" applyNumberFormat="1" applyFont="1" applyFill="1" applyBorder="1" applyAlignment="1">
      <alignment horizontal="right" vertical="top"/>
    </xf>
    <xf numFmtId="4" fontId="1" fillId="4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8" fillId="4" borderId="5" xfId="0" applyFont="1" applyFill="1" applyBorder="1" applyAlignment="1">
      <alignment vertical="top"/>
    </xf>
    <xf numFmtId="0" fontId="9" fillId="4" borderId="5" xfId="0" applyFont="1" applyFill="1" applyBorder="1" applyAlignment="1">
      <alignment vertical="top"/>
    </xf>
    <xf numFmtId="4" fontId="8" fillId="4" borderId="1" xfId="0" applyNumberFormat="1" applyFont="1" applyFill="1" applyBorder="1" applyAlignment="1">
      <alignment horizontal="right" vertical="top" wrapText="1"/>
    </xf>
    <xf numFmtId="165" fontId="8" fillId="4" borderId="1" xfId="0" applyNumberFormat="1" applyFont="1" applyFill="1" applyBorder="1" applyAlignment="1">
      <alignment horizontal="right" vertical="top" wrapText="1"/>
    </xf>
    <xf numFmtId="165" fontId="2" fillId="4" borderId="1" xfId="0" applyNumberFormat="1" applyFont="1" applyFill="1" applyBorder="1" applyAlignment="1">
      <alignment horizontal="right" vertical="top"/>
    </xf>
    <xf numFmtId="165" fontId="1" fillId="2" borderId="1" xfId="0" applyNumberFormat="1" applyFont="1" applyFill="1" applyBorder="1" applyAlignment="1">
      <alignment horizontal="right" vertical="top"/>
    </xf>
    <xf numFmtId="165" fontId="2" fillId="4" borderId="1" xfId="0" applyNumberFormat="1" applyFont="1" applyFill="1" applyBorder="1" applyAlignment="1">
      <alignment horizontal="right" vertical="top" wrapText="1"/>
    </xf>
    <xf numFmtId="165" fontId="1" fillId="4" borderId="1" xfId="1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 wrapText="1"/>
    </xf>
    <xf numFmtId="165" fontId="2" fillId="3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165" fontId="1" fillId="2" borderId="1" xfId="1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4" fontId="1" fillId="0" borderId="1" xfId="1" applyNumberFormat="1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165" fontId="1" fillId="0" borderId="3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vertical="top"/>
    </xf>
    <xf numFmtId="49" fontId="5" fillId="3" borderId="5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49" fontId="2" fillId="3" borderId="5" xfId="0" applyNumberFormat="1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2" fontId="1" fillId="4" borderId="1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4" fontId="2" fillId="4" borderId="1" xfId="0" applyNumberFormat="1" applyFont="1" applyFill="1" applyBorder="1"/>
    <xf numFmtId="4" fontId="10" fillId="0" borderId="1" xfId="0" applyNumberFormat="1" applyFont="1" applyFill="1" applyBorder="1" applyAlignment="1">
      <alignment horizontal="right" vertical="top"/>
    </xf>
    <xf numFmtId="4" fontId="1" fillId="2" borderId="1" xfId="1" applyNumberFormat="1" applyFont="1" applyFill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4" fontId="12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4" fontId="8" fillId="0" borderId="10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165" fontId="8" fillId="2" borderId="1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4" fontId="13" fillId="0" borderId="11" xfId="0" applyNumberFormat="1" applyFont="1" applyBorder="1" applyAlignment="1" applyProtection="1">
      <alignment horizontal="right" vertical="center" wrapText="1"/>
    </xf>
    <xf numFmtId="49" fontId="13" fillId="0" borderId="11" xfId="0" applyNumberFormat="1" applyFont="1" applyBorder="1" applyAlignment="1" applyProtection="1">
      <alignment horizontal="left" vertical="center" wrapText="1"/>
    </xf>
    <xf numFmtId="4" fontId="13" fillId="0" borderId="12" xfId="0" applyNumberFormat="1" applyFont="1" applyBorder="1" applyAlignment="1" applyProtection="1">
      <alignment horizontal="right" vertical="center" wrapText="1"/>
    </xf>
    <xf numFmtId="49" fontId="13" fillId="0" borderId="12" xfId="0" applyNumberFormat="1" applyFont="1" applyBorder="1" applyAlignment="1" applyProtection="1">
      <alignment horizontal="left" vertical="center" wrapText="1"/>
    </xf>
    <xf numFmtId="4" fontId="14" fillId="0" borderId="1" xfId="0" applyNumberFormat="1" applyFont="1" applyBorder="1" applyAlignment="1" applyProtection="1">
      <alignment horizontal="right"/>
    </xf>
    <xf numFmtId="49" fontId="15" fillId="0" borderId="1" xfId="0" applyNumberFormat="1" applyFont="1" applyBorder="1" applyAlignment="1" applyProtection="1">
      <alignment horizontal="left"/>
    </xf>
    <xf numFmtId="4" fontId="14" fillId="0" borderId="13" xfId="0" applyNumberFormat="1" applyFont="1" applyBorder="1" applyAlignment="1" applyProtection="1">
      <alignment horizontal="right"/>
    </xf>
    <xf numFmtId="49" fontId="15" fillId="0" borderId="14" xfId="0" applyNumberFormat="1" applyFont="1" applyBorder="1" applyAlignment="1" applyProtection="1">
      <alignment horizontal="left"/>
    </xf>
    <xf numFmtId="49" fontId="16" fillId="0" borderId="1" xfId="0" applyNumberFormat="1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/>
    <xf numFmtId="0" fontId="11" fillId="0" borderId="0" xfId="0" applyFont="1" applyBorder="1" applyAlignment="1" applyProtection="1">
      <alignment horizontal="center"/>
    </xf>
    <xf numFmtId="166" fontId="11" fillId="0" borderId="0" xfId="0" applyNumberFormat="1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/>
    <xf numFmtId="0" fontId="17" fillId="0" borderId="15" xfId="0" applyFont="1" applyBorder="1" applyAlignment="1" applyProtection="1"/>
    <xf numFmtId="0" fontId="0" fillId="0" borderId="0" xfId="0" applyFont="1" applyBorder="1" applyAlignment="1" applyProtection="1">
      <alignment wrapText="1"/>
    </xf>
    <xf numFmtId="0" fontId="19" fillId="0" borderId="0" xfId="0" applyFont="1" applyBorder="1" applyAlignment="1" applyProtection="1"/>
    <xf numFmtId="0" fontId="20" fillId="0" borderId="0" xfId="0" applyFont="1" applyBorder="1" applyAlignment="1" applyProtection="1">
      <alignment horizontal="center"/>
    </xf>
    <xf numFmtId="166" fontId="20" fillId="0" borderId="0" xfId="0" applyNumberFormat="1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left"/>
    </xf>
    <xf numFmtId="0" fontId="19" fillId="0" borderId="15" xfId="0" applyFont="1" applyBorder="1" applyAlignment="1" applyProtection="1"/>
    <xf numFmtId="49" fontId="21" fillId="0" borderId="1" xfId="0" applyNumberFormat="1" applyFont="1" applyBorder="1" applyAlignment="1" applyProtection="1">
      <alignment horizontal="center" vertical="center" wrapText="1"/>
    </xf>
    <xf numFmtId="49" fontId="21" fillId="0" borderId="14" xfId="0" applyNumberFormat="1" applyFont="1" applyBorder="1" applyAlignment="1" applyProtection="1">
      <alignment horizontal="center"/>
    </xf>
    <xf numFmtId="49" fontId="21" fillId="0" borderId="13" xfId="0" applyNumberFormat="1" applyFont="1" applyBorder="1" applyAlignment="1" applyProtection="1">
      <alignment horizontal="left"/>
    </xf>
    <xf numFmtId="4" fontId="21" fillId="0" borderId="13" xfId="0" applyNumberFormat="1" applyFont="1" applyBorder="1" applyAlignment="1" applyProtection="1">
      <alignment horizontal="right"/>
    </xf>
    <xf numFmtId="49" fontId="21" fillId="0" borderId="14" xfId="0" applyNumberFormat="1" applyFont="1" applyBorder="1" applyAlignment="1" applyProtection="1">
      <alignment horizontal="center" vertical="center" wrapText="1"/>
    </xf>
    <xf numFmtId="49" fontId="21" fillId="0" borderId="13" xfId="0" applyNumberFormat="1" applyFont="1" applyBorder="1" applyAlignment="1" applyProtection="1">
      <alignment horizontal="left" vertical="center" wrapText="1"/>
    </xf>
    <xf numFmtId="4" fontId="21" fillId="0" borderId="13" xfId="0" applyNumberFormat="1" applyFont="1" applyBorder="1" applyAlignment="1" applyProtection="1">
      <alignment horizontal="right" vertical="center" wrapText="1"/>
    </xf>
    <xf numFmtId="49" fontId="22" fillId="0" borderId="11" xfId="0" applyNumberFormat="1" applyFont="1" applyBorder="1" applyAlignment="1" applyProtection="1">
      <alignment horizontal="center" vertical="center" wrapText="1"/>
    </xf>
    <xf numFmtId="49" fontId="22" fillId="0" borderId="11" xfId="0" applyNumberFormat="1" applyFont="1" applyBorder="1" applyAlignment="1" applyProtection="1">
      <alignment horizontal="left" vertical="center" wrapText="1"/>
    </xf>
    <xf numFmtId="4" fontId="22" fillId="0" borderId="11" xfId="0" applyNumberFormat="1" applyFont="1" applyBorder="1" applyAlignment="1" applyProtection="1">
      <alignment horizontal="right" vertical="center" wrapText="1"/>
    </xf>
    <xf numFmtId="0" fontId="23" fillId="0" borderId="0" xfId="0" applyFont="1"/>
    <xf numFmtId="0" fontId="19" fillId="0" borderId="0" xfId="0" applyFont="1" applyBorder="1" applyAlignment="1" applyProtection="1">
      <alignment wrapText="1"/>
    </xf>
    <xf numFmtId="0" fontId="8" fillId="0" borderId="10" xfId="0" applyFont="1" applyBorder="1" applyAlignment="1">
      <alignment vertical="center"/>
    </xf>
    <xf numFmtId="4" fontId="8" fillId="0" borderId="10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vertical="top" wrapText="1"/>
    </xf>
    <xf numFmtId="165" fontId="12" fillId="0" borderId="10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/>
    </xf>
    <xf numFmtId="0" fontId="17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9" fillId="0" borderId="0" xfId="0" applyFont="1" applyBorder="1" applyAlignment="1" applyProtection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5</xdr:col>
      <xdr:colOff>38100</xdr:colOff>
      <xdr:row>49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10077450"/>
          <a:ext cx="7429500" cy="371475"/>
          <a:chOff x="0" y="0"/>
          <a:chExt cx="1023" cy="25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50</xdr:row>
      <xdr:rowOff>76200</xdr:rowOff>
    </xdr:from>
    <xdr:to>
      <xdr:col>5</xdr:col>
      <xdr:colOff>38100</xdr:colOff>
      <xdr:row>52</xdr:row>
      <xdr:rowOff>95250</xdr:rowOff>
    </xdr:to>
    <xdr:grpSp>
      <xdr:nvGrpSpPr>
        <xdr:cNvPr id="10" name="Group 9"/>
        <xdr:cNvGrpSpPr>
          <a:grpSpLocks/>
        </xdr:cNvGrpSpPr>
      </xdr:nvGrpSpPr>
      <xdr:grpSpPr bwMode="auto">
        <a:xfrm>
          <a:off x="0" y="10639425"/>
          <a:ext cx="7429500" cy="342900"/>
          <a:chOff x="0" y="0"/>
          <a:chExt cx="1023" cy="255"/>
        </a:xfrm>
      </xdr:grpSpPr>
      <xdr:sp macro="" textlink="">
        <xdr:nvSpPr>
          <xdr:cNvPr id="11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2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tabSelected="1" zoomScale="75" zoomScaleNormal="75" workbookViewId="0">
      <pane ySplit="5" topLeftCell="A45" activePane="bottomLeft" state="frozen"/>
      <selection pane="bottomLeft" activeCell="N48" sqref="N48"/>
    </sheetView>
  </sheetViews>
  <sheetFormatPr defaultRowHeight="15" x14ac:dyDescent="0.25"/>
  <cols>
    <col min="1" max="1" width="31.7109375" customWidth="1"/>
    <col min="2" max="2" width="26.42578125" customWidth="1"/>
    <col min="4" max="4" width="13.140625" customWidth="1"/>
    <col min="5" max="5" width="18" customWidth="1"/>
    <col min="6" max="6" width="15.85546875" customWidth="1"/>
    <col min="7" max="7" width="17.85546875" bestFit="1" customWidth="1"/>
    <col min="8" max="8" width="15.7109375" customWidth="1"/>
    <col min="9" max="9" width="16.42578125" customWidth="1"/>
    <col min="10" max="10" width="15.42578125" bestFit="1" customWidth="1"/>
    <col min="11" max="11" width="15.28515625" customWidth="1"/>
    <col min="12" max="12" width="20.14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</row>
    <row r="2" spans="1:12" ht="45" customHeight="1" x14ac:dyDescent="0.25">
      <c r="A2" s="125" t="s">
        <v>57</v>
      </c>
      <c r="B2" s="125"/>
      <c r="C2" s="125"/>
      <c r="D2" s="125"/>
      <c r="E2" s="125"/>
      <c r="F2" s="125"/>
      <c r="G2" s="125"/>
      <c r="H2" s="125"/>
      <c r="I2" s="126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</row>
    <row r="4" spans="1:12" ht="38.25" customHeight="1" x14ac:dyDescent="0.25">
      <c r="A4" s="127" t="s">
        <v>0</v>
      </c>
      <c r="B4" s="127" t="s">
        <v>1</v>
      </c>
      <c r="C4" s="127" t="s">
        <v>6</v>
      </c>
      <c r="D4" s="128" t="s">
        <v>2</v>
      </c>
      <c r="E4" s="129"/>
      <c r="F4" s="128" t="s">
        <v>3</v>
      </c>
      <c r="G4" s="129"/>
      <c r="H4" s="130" t="s">
        <v>5</v>
      </c>
      <c r="I4" s="131"/>
    </row>
    <row r="5" spans="1:12" ht="30" customHeight="1" x14ac:dyDescent="0.25">
      <c r="A5" s="116"/>
      <c r="B5" s="116"/>
      <c r="C5" s="116"/>
      <c r="D5" s="3" t="s">
        <v>4</v>
      </c>
      <c r="E5" s="3" t="s">
        <v>7</v>
      </c>
      <c r="F5" s="3" t="s">
        <v>4</v>
      </c>
      <c r="G5" s="3" t="s">
        <v>7</v>
      </c>
      <c r="H5" s="3" t="s">
        <v>4</v>
      </c>
      <c r="I5" s="3" t="s">
        <v>7</v>
      </c>
    </row>
    <row r="6" spans="1:12" s="9" customFormat="1" ht="30" customHeight="1" x14ac:dyDescent="0.25">
      <c r="A6" s="24" t="s">
        <v>32</v>
      </c>
      <c r="B6" s="25"/>
      <c r="C6" s="25"/>
      <c r="D6" s="27">
        <f>D7+D11+D52+D78</f>
        <v>618534.00699999998</v>
      </c>
      <c r="E6" s="27">
        <f t="shared" ref="E6:G6" si="0">E7+E11+E52+E78</f>
        <v>296390201.76999998</v>
      </c>
      <c r="F6" s="27">
        <f t="shared" si="0"/>
        <v>618507.73499999999</v>
      </c>
      <c r="G6" s="27">
        <f t="shared" si="0"/>
        <v>293500846.75999999</v>
      </c>
      <c r="H6" s="26">
        <f>F6/D6*100</f>
        <v>99.995752537499527</v>
      </c>
      <c r="I6" s="26">
        <f>G6/E6*100</f>
        <v>99.025151643763806</v>
      </c>
    </row>
    <row r="7" spans="1:12" x14ac:dyDescent="0.25">
      <c r="A7" s="18" t="s">
        <v>49</v>
      </c>
      <c r="B7" s="19"/>
      <c r="C7" s="19"/>
      <c r="D7" s="28">
        <f>D10</f>
        <v>24.507000000000001</v>
      </c>
      <c r="E7" s="28">
        <f t="shared" ref="E7:G7" si="1">E10</f>
        <v>3302614.13</v>
      </c>
      <c r="F7" s="28">
        <f t="shared" si="1"/>
        <v>13.615</v>
      </c>
      <c r="G7" s="28">
        <f t="shared" si="1"/>
        <v>2928690.61</v>
      </c>
      <c r="H7" s="22">
        <f t="shared" ref="H7:H73" si="2">F7/D7*100</f>
        <v>55.555555555555557</v>
      </c>
      <c r="I7" s="22">
        <f t="shared" ref="I7:I73" si="3">G7/E7*100</f>
        <v>88.677953121941016</v>
      </c>
    </row>
    <row r="8" spans="1:12" s="9" customFormat="1" ht="96" x14ac:dyDescent="0.25">
      <c r="A8" s="134" t="s">
        <v>48</v>
      </c>
      <c r="B8" s="112" t="s">
        <v>126</v>
      </c>
      <c r="C8" s="110" t="s">
        <v>125</v>
      </c>
      <c r="D8" s="29">
        <v>24</v>
      </c>
      <c r="E8" s="111">
        <v>823923.52</v>
      </c>
      <c r="F8" s="29">
        <v>13.108000000000001</v>
      </c>
      <c r="G8" s="111">
        <v>450000</v>
      </c>
      <c r="H8" s="23">
        <f t="shared" si="2"/>
        <v>54.616666666666667</v>
      </c>
      <c r="I8" s="23">
        <f t="shared" si="3"/>
        <v>54.616719765446184</v>
      </c>
      <c r="J8" s="132" t="s">
        <v>128</v>
      </c>
      <c r="K8" s="133"/>
      <c r="L8" s="133"/>
    </row>
    <row r="9" spans="1:12" ht="75" x14ac:dyDescent="0.25">
      <c r="A9" s="135"/>
      <c r="B9" s="7" t="s">
        <v>19</v>
      </c>
      <c r="C9" s="6" t="s">
        <v>50</v>
      </c>
      <c r="D9" s="29">
        <v>0.50700000000000001</v>
      </c>
      <c r="E9" s="21">
        <v>2478690.61</v>
      </c>
      <c r="F9" s="29">
        <v>0.50700000000000001</v>
      </c>
      <c r="G9" s="21">
        <v>2478690.61</v>
      </c>
      <c r="H9" s="23">
        <f t="shared" si="2"/>
        <v>100</v>
      </c>
      <c r="I9" s="23">
        <f t="shared" si="3"/>
        <v>100</v>
      </c>
    </row>
    <row r="10" spans="1:12" x14ac:dyDescent="0.25">
      <c r="A10" s="6"/>
      <c r="B10" s="6" t="s">
        <v>8</v>
      </c>
      <c r="C10" s="6"/>
      <c r="D10" s="29">
        <f>D8+D9</f>
        <v>24.507000000000001</v>
      </c>
      <c r="E10" s="29">
        <f t="shared" ref="E10:G10" si="4">E8+E9</f>
        <v>3302614.13</v>
      </c>
      <c r="F10" s="29">
        <f t="shared" si="4"/>
        <v>13.615</v>
      </c>
      <c r="G10" s="29">
        <f t="shared" si="4"/>
        <v>2928690.61</v>
      </c>
      <c r="H10" s="23">
        <f t="shared" si="2"/>
        <v>55.555555555555557</v>
      </c>
      <c r="I10" s="23">
        <f t="shared" si="3"/>
        <v>88.677953121941016</v>
      </c>
    </row>
    <row r="11" spans="1:12" ht="18.75" x14ac:dyDescent="0.25">
      <c r="A11" s="137" t="s">
        <v>47</v>
      </c>
      <c r="B11" s="138"/>
      <c r="C11" s="17"/>
      <c r="D11" s="30">
        <f>D16+D22+D28+D32+D38+D41+D44+D47+D49+D51</f>
        <v>119602</v>
      </c>
      <c r="E11" s="30">
        <f t="shared" ref="E11:G11" si="5">E16+E22+E28+E32+E38+E41+E44+E47+E49+E51</f>
        <v>205351247.73000002</v>
      </c>
      <c r="F11" s="30">
        <f t="shared" si="5"/>
        <v>119602</v>
      </c>
      <c r="G11" s="30">
        <f t="shared" si="5"/>
        <v>203130370.97</v>
      </c>
      <c r="H11" s="22">
        <f t="shared" si="2"/>
        <v>100</v>
      </c>
      <c r="I11" s="22">
        <f t="shared" si="3"/>
        <v>98.918498531394334</v>
      </c>
    </row>
    <row r="12" spans="1:12" ht="60" x14ac:dyDescent="0.25">
      <c r="A12" s="139" t="s">
        <v>9</v>
      </c>
      <c r="B12" s="5" t="s">
        <v>25</v>
      </c>
      <c r="C12" s="2" t="s">
        <v>21</v>
      </c>
      <c r="D12" s="29">
        <v>226</v>
      </c>
      <c r="E12" s="61">
        <v>19730700</v>
      </c>
      <c r="F12" s="29">
        <v>226</v>
      </c>
      <c r="G12" s="61">
        <v>19730700</v>
      </c>
      <c r="H12" s="23">
        <f t="shared" si="2"/>
        <v>100</v>
      </c>
      <c r="I12" s="23">
        <f t="shared" si="3"/>
        <v>100</v>
      </c>
    </row>
    <row r="13" spans="1:12" ht="60" x14ac:dyDescent="0.25">
      <c r="A13" s="136"/>
      <c r="B13" s="5" t="s">
        <v>26</v>
      </c>
      <c r="C13" s="2" t="s">
        <v>21</v>
      </c>
      <c r="D13" s="29">
        <v>309</v>
      </c>
      <c r="E13" s="61">
        <v>33205421.449999999</v>
      </c>
      <c r="F13" s="29">
        <v>309</v>
      </c>
      <c r="G13" s="61">
        <v>33202952.27</v>
      </c>
      <c r="H13" s="23">
        <f t="shared" si="2"/>
        <v>100</v>
      </c>
      <c r="I13" s="23">
        <f t="shared" si="3"/>
        <v>99.992563925129758</v>
      </c>
    </row>
    <row r="14" spans="1:12" ht="60" x14ac:dyDescent="0.25">
      <c r="A14" s="136"/>
      <c r="B14" s="5" t="s">
        <v>27</v>
      </c>
      <c r="C14" s="2" t="s">
        <v>21</v>
      </c>
      <c r="D14" s="29">
        <v>37</v>
      </c>
      <c r="E14" s="61">
        <v>4961400</v>
      </c>
      <c r="F14" s="29">
        <v>37</v>
      </c>
      <c r="G14" s="61">
        <v>4961400</v>
      </c>
      <c r="H14" s="23">
        <f t="shared" si="2"/>
        <v>100</v>
      </c>
      <c r="I14" s="23">
        <f t="shared" si="3"/>
        <v>100</v>
      </c>
    </row>
    <row r="15" spans="1:12" ht="30" x14ac:dyDescent="0.25">
      <c r="A15" s="136"/>
      <c r="B15" s="5" t="s">
        <v>51</v>
      </c>
      <c r="C15" s="2" t="s">
        <v>21</v>
      </c>
      <c r="D15" s="29">
        <v>240</v>
      </c>
      <c r="E15" s="61">
        <v>821800</v>
      </c>
      <c r="F15" s="29">
        <v>240</v>
      </c>
      <c r="G15" s="61">
        <v>821800</v>
      </c>
      <c r="H15" s="23">
        <f t="shared" si="2"/>
        <v>100</v>
      </c>
      <c r="I15" s="23">
        <f t="shared" si="3"/>
        <v>100</v>
      </c>
    </row>
    <row r="16" spans="1:12" x14ac:dyDescent="0.25">
      <c r="A16" s="116"/>
      <c r="B16" s="35" t="s">
        <v>8</v>
      </c>
      <c r="C16" s="6"/>
      <c r="D16" s="29">
        <f>SUM(D12:D15)</f>
        <v>812</v>
      </c>
      <c r="E16" s="21">
        <f>SUM(E12:E15)</f>
        <v>58719321.450000003</v>
      </c>
      <c r="F16" s="29">
        <f>SUM(F12:F15)</f>
        <v>812</v>
      </c>
      <c r="G16" s="21">
        <f>SUM(G12:G15)</f>
        <v>58716852.269999996</v>
      </c>
      <c r="H16" s="23">
        <f t="shared" si="2"/>
        <v>100</v>
      </c>
      <c r="I16" s="23">
        <f t="shared" si="3"/>
        <v>99.995794944595701</v>
      </c>
    </row>
    <row r="17" spans="1:9" ht="60" x14ac:dyDescent="0.25">
      <c r="A17" s="139" t="s">
        <v>10</v>
      </c>
      <c r="B17" s="5" t="s">
        <v>25</v>
      </c>
      <c r="C17" s="2" t="s">
        <v>21</v>
      </c>
      <c r="D17" s="29">
        <v>8</v>
      </c>
      <c r="E17" s="21">
        <v>3843800</v>
      </c>
      <c r="F17" s="29">
        <v>8</v>
      </c>
      <c r="G17" s="21">
        <v>3843800</v>
      </c>
      <c r="H17" s="23">
        <f t="shared" si="2"/>
        <v>100</v>
      </c>
      <c r="I17" s="23">
        <f t="shared" si="3"/>
        <v>100</v>
      </c>
    </row>
    <row r="18" spans="1:9" ht="60" x14ac:dyDescent="0.25">
      <c r="A18" s="136"/>
      <c r="B18" s="5" t="s">
        <v>26</v>
      </c>
      <c r="C18" s="2" t="s">
        <v>21</v>
      </c>
      <c r="D18" s="29">
        <v>6</v>
      </c>
      <c r="E18" s="21">
        <v>6885253</v>
      </c>
      <c r="F18" s="29">
        <v>6</v>
      </c>
      <c r="G18" s="21">
        <v>5687286.21</v>
      </c>
      <c r="H18" s="23">
        <f t="shared" si="2"/>
        <v>100</v>
      </c>
      <c r="I18" s="23">
        <f t="shared" si="3"/>
        <v>82.600976463755217</v>
      </c>
    </row>
    <row r="19" spans="1:9" ht="60" x14ac:dyDescent="0.25">
      <c r="A19" s="136"/>
      <c r="B19" s="5" t="s">
        <v>23</v>
      </c>
      <c r="C19" s="2" t="s">
        <v>21</v>
      </c>
      <c r="D19" s="29">
        <v>8</v>
      </c>
      <c r="E19" s="21">
        <v>2278100</v>
      </c>
      <c r="F19" s="29">
        <v>8</v>
      </c>
      <c r="G19" s="21">
        <v>2278100</v>
      </c>
      <c r="H19" s="23">
        <f t="shared" si="2"/>
        <v>100</v>
      </c>
      <c r="I19" s="23">
        <f t="shared" si="3"/>
        <v>100</v>
      </c>
    </row>
    <row r="20" spans="1:9" x14ac:dyDescent="0.25">
      <c r="A20" s="136"/>
      <c r="B20" s="4" t="s">
        <v>24</v>
      </c>
      <c r="C20" s="2" t="s">
        <v>21</v>
      </c>
      <c r="D20" s="29">
        <v>8</v>
      </c>
      <c r="E20" s="21">
        <v>826900</v>
      </c>
      <c r="F20" s="29">
        <v>8</v>
      </c>
      <c r="G20" s="21">
        <v>826900</v>
      </c>
      <c r="H20" s="23">
        <f t="shared" si="2"/>
        <v>100</v>
      </c>
      <c r="I20" s="23">
        <f t="shared" si="3"/>
        <v>100</v>
      </c>
    </row>
    <row r="21" spans="1:9" ht="30" x14ac:dyDescent="0.25">
      <c r="A21" s="136"/>
      <c r="B21" s="7" t="s">
        <v>51</v>
      </c>
      <c r="C21" s="6" t="s">
        <v>21</v>
      </c>
      <c r="D21" s="29">
        <v>10</v>
      </c>
      <c r="E21" s="21">
        <v>35000</v>
      </c>
      <c r="F21" s="29">
        <v>10</v>
      </c>
      <c r="G21" s="21">
        <v>35000</v>
      </c>
      <c r="H21" s="23">
        <f t="shared" si="2"/>
        <v>100</v>
      </c>
      <c r="I21" s="23">
        <f t="shared" si="3"/>
        <v>100</v>
      </c>
    </row>
    <row r="22" spans="1:9" x14ac:dyDescent="0.25">
      <c r="A22" s="116"/>
      <c r="B22" s="35" t="s">
        <v>8</v>
      </c>
      <c r="C22" s="6"/>
      <c r="D22" s="36">
        <f>SUM(D17:D21)</f>
        <v>40</v>
      </c>
      <c r="E22" s="21">
        <f>SUM(E17:E21)</f>
        <v>13869053</v>
      </c>
      <c r="F22" s="36">
        <f>SUM(F17:F21)</f>
        <v>40</v>
      </c>
      <c r="G22" s="21">
        <f>SUM(G17:G21)</f>
        <v>12671086.210000001</v>
      </c>
      <c r="H22" s="23">
        <f t="shared" si="2"/>
        <v>100</v>
      </c>
      <c r="I22" s="23">
        <f t="shared" si="3"/>
        <v>91.362302891192357</v>
      </c>
    </row>
    <row r="23" spans="1:9" ht="60" x14ac:dyDescent="0.25">
      <c r="A23" s="139" t="s">
        <v>11</v>
      </c>
      <c r="B23" s="5" t="s">
        <v>25</v>
      </c>
      <c r="C23" s="2" t="s">
        <v>21</v>
      </c>
      <c r="D23" s="37">
        <v>11</v>
      </c>
      <c r="E23" s="38">
        <v>4774300</v>
      </c>
      <c r="F23" s="37">
        <v>11</v>
      </c>
      <c r="G23" s="38">
        <v>4774300</v>
      </c>
      <c r="H23" s="39">
        <f t="shared" si="2"/>
        <v>100</v>
      </c>
      <c r="I23" s="23">
        <f t="shared" si="3"/>
        <v>100</v>
      </c>
    </row>
    <row r="24" spans="1:9" ht="60" x14ac:dyDescent="0.25">
      <c r="A24" s="136"/>
      <c r="B24" s="5" t="s">
        <v>26</v>
      </c>
      <c r="C24" s="2" t="s">
        <v>21</v>
      </c>
      <c r="D24" s="37">
        <v>11</v>
      </c>
      <c r="E24" s="38">
        <v>8799091.5600000005</v>
      </c>
      <c r="F24" s="37">
        <v>11</v>
      </c>
      <c r="G24" s="38">
        <v>8799091.5600000005</v>
      </c>
      <c r="H24" s="39">
        <f t="shared" si="2"/>
        <v>100</v>
      </c>
      <c r="I24" s="23">
        <f t="shared" si="3"/>
        <v>100</v>
      </c>
    </row>
    <row r="25" spans="1:9" ht="60" x14ac:dyDescent="0.25">
      <c r="A25" s="136"/>
      <c r="B25" s="5" t="s">
        <v>23</v>
      </c>
      <c r="C25" s="2" t="s">
        <v>21</v>
      </c>
      <c r="D25" s="37">
        <v>8</v>
      </c>
      <c r="E25" s="38">
        <v>2013100</v>
      </c>
      <c r="F25" s="37">
        <v>8</v>
      </c>
      <c r="G25" s="38">
        <v>2013100</v>
      </c>
      <c r="H25" s="39">
        <f t="shared" si="2"/>
        <v>100</v>
      </c>
      <c r="I25" s="23">
        <f t="shared" si="3"/>
        <v>100</v>
      </c>
    </row>
    <row r="26" spans="1:9" x14ac:dyDescent="0.25">
      <c r="A26" s="136"/>
      <c r="B26" s="4" t="s">
        <v>24</v>
      </c>
      <c r="C26" s="2" t="s">
        <v>21</v>
      </c>
      <c r="D26" s="37">
        <v>8</v>
      </c>
      <c r="E26" s="38">
        <v>638200</v>
      </c>
      <c r="F26" s="37">
        <v>8</v>
      </c>
      <c r="G26" s="38">
        <v>638200</v>
      </c>
      <c r="H26" s="39">
        <f t="shared" si="2"/>
        <v>100</v>
      </c>
      <c r="I26" s="23">
        <f t="shared" si="3"/>
        <v>100</v>
      </c>
    </row>
    <row r="27" spans="1:9" x14ac:dyDescent="0.25">
      <c r="A27" s="136"/>
      <c r="B27" s="4" t="s">
        <v>51</v>
      </c>
      <c r="C27" s="2" t="s">
        <v>21</v>
      </c>
      <c r="D27" s="37">
        <v>16</v>
      </c>
      <c r="E27" s="38">
        <v>56000</v>
      </c>
      <c r="F27" s="37">
        <v>16</v>
      </c>
      <c r="G27" s="38">
        <v>56000</v>
      </c>
      <c r="H27" s="39">
        <f t="shared" si="2"/>
        <v>100</v>
      </c>
      <c r="I27" s="23">
        <f t="shared" si="3"/>
        <v>100</v>
      </c>
    </row>
    <row r="28" spans="1:9" x14ac:dyDescent="0.25">
      <c r="A28" s="116"/>
      <c r="B28" s="35" t="s">
        <v>8</v>
      </c>
      <c r="C28" s="6"/>
      <c r="D28" s="36">
        <f>SUM(D23:D27)</f>
        <v>54</v>
      </c>
      <c r="E28" s="21">
        <f>SUM(E23:E27)</f>
        <v>16280691.560000001</v>
      </c>
      <c r="F28" s="36">
        <f>SUM(F23:F27)</f>
        <v>54</v>
      </c>
      <c r="G28" s="21">
        <f>SUM(G23:G27)</f>
        <v>16280691.560000001</v>
      </c>
      <c r="H28" s="23">
        <f t="shared" si="2"/>
        <v>100</v>
      </c>
      <c r="I28" s="23">
        <f t="shared" si="3"/>
        <v>100</v>
      </c>
    </row>
    <row r="29" spans="1:9" ht="60" x14ac:dyDescent="0.25">
      <c r="A29" s="115" t="s">
        <v>12</v>
      </c>
      <c r="B29" s="7" t="s">
        <v>25</v>
      </c>
      <c r="C29" s="6" t="s">
        <v>21</v>
      </c>
      <c r="D29" s="37">
        <v>11</v>
      </c>
      <c r="E29" s="38">
        <v>3841100</v>
      </c>
      <c r="F29" s="37">
        <v>11</v>
      </c>
      <c r="G29" s="38">
        <v>3841100</v>
      </c>
      <c r="H29" s="39">
        <f t="shared" si="2"/>
        <v>100</v>
      </c>
      <c r="I29" s="23">
        <f t="shared" si="3"/>
        <v>100</v>
      </c>
    </row>
    <row r="30" spans="1:9" ht="60" x14ac:dyDescent="0.25">
      <c r="A30" s="136"/>
      <c r="B30" s="7" t="s">
        <v>26</v>
      </c>
      <c r="C30" s="6" t="s">
        <v>21</v>
      </c>
      <c r="D30" s="37">
        <v>27</v>
      </c>
      <c r="E30" s="38">
        <v>9110747.6699999999</v>
      </c>
      <c r="F30" s="37">
        <v>27</v>
      </c>
      <c r="G30" s="38">
        <v>9110747.6699999999</v>
      </c>
      <c r="H30" s="23">
        <f t="shared" si="2"/>
        <v>100</v>
      </c>
      <c r="I30" s="23">
        <f t="shared" si="3"/>
        <v>100</v>
      </c>
    </row>
    <row r="31" spans="1:9" x14ac:dyDescent="0.25">
      <c r="A31" s="136"/>
      <c r="B31" s="4" t="s">
        <v>51</v>
      </c>
      <c r="C31" s="2" t="s">
        <v>21</v>
      </c>
      <c r="D31" s="37">
        <v>25</v>
      </c>
      <c r="E31" s="38">
        <v>87500</v>
      </c>
      <c r="F31" s="37">
        <v>25</v>
      </c>
      <c r="G31" s="38">
        <v>87500</v>
      </c>
      <c r="H31" s="23">
        <f t="shared" si="2"/>
        <v>100</v>
      </c>
      <c r="I31" s="23">
        <f t="shared" si="3"/>
        <v>100</v>
      </c>
    </row>
    <row r="32" spans="1:9" x14ac:dyDescent="0.25">
      <c r="A32" s="116"/>
      <c r="B32" s="35" t="s">
        <v>8</v>
      </c>
      <c r="C32" s="6"/>
      <c r="D32" s="36">
        <f>SUM(D29:D31)</f>
        <v>63</v>
      </c>
      <c r="E32" s="21">
        <f>SUM(E29:E31)</f>
        <v>13039347.67</v>
      </c>
      <c r="F32" s="36">
        <f>SUM(F29:F31)</f>
        <v>63</v>
      </c>
      <c r="G32" s="21">
        <f>SUM(G29:G31)</f>
        <v>13039347.67</v>
      </c>
      <c r="H32" s="23">
        <f t="shared" si="2"/>
        <v>100</v>
      </c>
      <c r="I32" s="23">
        <f t="shared" si="3"/>
        <v>100</v>
      </c>
    </row>
    <row r="33" spans="1:11" ht="60" x14ac:dyDescent="0.25">
      <c r="A33" s="115" t="s">
        <v>13</v>
      </c>
      <c r="B33" s="7" t="s">
        <v>25</v>
      </c>
      <c r="C33" s="6" t="s">
        <v>21</v>
      </c>
      <c r="D33" s="37">
        <v>4</v>
      </c>
      <c r="E33" s="38">
        <v>2138200</v>
      </c>
      <c r="F33" s="37">
        <v>4</v>
      </c>
      <c r="G33" s="38">
        <v>2138200</v>
      </c>
      <c r="H33" s="39">
        <f t="shared" si="2"/>
        <v>100</v>
      </c>
      <c r="I33" s="39">
        <f t="shared" si="3"/>
        <v>100</v>
      </c>
      <c r="J33" s="9"/>
      <c r="K33" s="9"/>
    </row>
    <row r="34" spans="1:11" ht="60" x14ac:dyDescent="0.25">
      <c r="A34" s="136"/>
      <c r="B34" s="7" t="s">
        <v>26</v>
      </c>
      <c r="C34" s="6" t="s">
        <v>21</v>
      </c>
      <c r="D34" s="37">
        <v>14</v>
      </c>
      <c r="E34" s="38">
        <v>8784825.3699999992</v>
      </c>
      <c r="F34" s="37">
        <v>14</v>
      </c>
      <c r="G34" s="38">
        <v>7925201.9800000004</v>
      </c>
      <c r="H34" s="39">
        <f t="shared" si="2"/>
        <v>100</v>
      </c>
      <c r="I34" s="39">
        <f t="shared" si="3"/>
        <v>90.214678678353749</v>
      </c>
      <c r="J34" s="9"/>
      <c r="K34" s="9"/>
    </row>
    <row r="35" spans="1:11" ht="60" x14ac:dyDescent="0.25">
      <c r="A35" s="136"/>
      <c r="B35" s="7" t="s">
        <v>23</v>
      </c>
      <c r="C35" s="6" t="s">
        <v>21</v>
      </c>
      <c r="D35" s="37">
        <v>6</v>
      </c>
      <c r="E35" s="38">
        <v>2462300</v>
      </c>
      <c r="F35" s="37">
        <v>6</v>
      </c>
      <c r="G35" s="38">
        <v>2462300</v>
      </c>
      <c r="H35" s="39">
        <f t="shared" si="2"/>
        <v>100</v>
      </c>
      <c r="I35" s="39">
        <f t="shared" si="3"/>
        <v>100</v>
      </c>
      <c r="J35" s="9"/>
      <c r="K35" s="9"/>
    </row>
    <row r="36" spans="1:11" x14ac:dyDescent="0.25">
      <c r="A36" s="136"/>
      <c r="B36" s="8" t="s">
        <v>24</v>
      </c>
      <c r="C36" s="6" t="s">
        <v>21</v>
      </c>
      <c r="D36" s="37">
        <v>6</v>
      </c>
      <c r="E36" s="38">
        <v>717300</v>
      </c>
      <c r="F36" s="37">
        <v>6</v>
      </c>
      <c r="G36" s="38">
        <v>717300</v>
      </c>
      <c r="H36" s="39">
        <f t="shared" si="2"/>
        <v>100</v>
      </c>
      <c r="I36" s="39">
        <f t="shared" si="3"/>
        <v>100</v>
      </c>
      <c r="J36" s="9"/>
      <c r="K36" s="9"/>
    </row>
    <row r="37" spans="1:11" x14ac:dyDescent="0.25">
      <c r="A37" s="136"/>
      <c r="B37" s="4" t="s">
        <v>51</v>
      </c>
      <c r="C37" s="2" t="s">
        <v>21</v>
      </c>
      <c r="D37" s="37">
        <v>15</v>
      </c>
      <c r="E37" s="38">
        <v>52500</v>
      </c>
      <c r="F37" s="37">
        <v>15</v>
      </c>
      <c r="G37" s="38">
        <v>52500</v>
      </c>
      <c r="H37" s="39">
        <f t="shared" si="2"/>
        <v>100</v>
      </c>
      <c r="I37" s="39">
        <f t="shared" si="3"/>
        <v>100</v>
      </c>
      <c r="J37" s="9"/>
      <c r="K37" s="9"/>
    </row>
    <row r="38" spans="1:11" x14ac:dyDescent="0.25">
      <c r="A38" s="116"/>
      <c r="B38" s="35" t="s">
        <v>8</v>
      </c>
      <c r="C38" s="6"/>
      <c r="D38" s="36">
        <f>SUM(D33:D37)</f>
        <v>45</v>
      </c>
      <c r="E38" s="21">
        <f>SUM(E33:E37)</f>
        <v>14155125.369999999</v>
      </c>
      <c r="F38" s="36">
        <f>SUM(F33:F37)</f>
        <v>45</v>
      </c>
      <c r="G38" s="21">
        <f>SUM(G33:G37)</f>
        <v>13295501.98</v>
      </c>
      <c r="H38" s="23">
        <f t="shared" si="2"/>
        <v>100</v>
      </c>
      <c r="I38" s="23">
        <f t="shared" si="3"/>
        <v>93.927122738016422</v>
      </c>
      <c r="J38" s="9"/>
      <c r="K38" s="9"/>
    </row>
    <row r="39" spans="1:11" ht="60" x14ac:dyDescent="0.25">
      <c r="A39" s="115" t="s">
        <v>14</v>
      </c>
      <c r="B39" s="7" t="s">
        <v>23</v>
      </c>
      <c r="C39" s="6" t="s">
        <v>21</v>
      </c>
      <c r="D39" s="37">
        <v>76</v>
      </c>
      <c r="E39" s="38">
        <v>12962353.35</v>
      </c>
      <c r="F39" s="37">
        <v>76</v>
      </c>
      <c r="G39" s="38">
        <v>12962353.35</v>
      </c>
      <c r="H39" s="23">
        <f t="shared" si="2"/>
        <v>100</v>
      </c>
      <c r="I39" s="23">
        <f t="shared" si="3"/>
        <v>100</v>
      </c>
    </row>
    <row r="40" spans="1:11" x14ac:dyDescent="0.25">
      <c r="A40" s="136"/>
      <c r="B40" s="8" t="s">
        <v>24</v>
      </c>
      <c r="C40" s="6" t="s">
        <v>21</v>
      </c>
      <c r="D40" s="37">
        <v>76</v>
      </c>
      <c r="E40" s="38">
        <v>6494600</v>
      </c>
      <c r="F40" s="37">
        <v>76</v>
      </c>
      <c r="G40" s="38">
        <v>6494600</v>
      </c>
      <c r="H40" s="23">
        <f t="shared" si="2"/>
        <v>100</v>
      </c>
      <c r="I40" s="23">
        <f t="shared" si="3"/>
        <v>100</v>
      </c>
    </row>
    <row r="41" spans="1:11" x14ac:dyDescent="0.25">
      <c r="A41" s="116"/>
      <c r="B41" s="6" t="s">
        <v>8</v>
      </c>
      <c r="C41" s="6"/>
      <c r="D41" s="36">
        <f>SUM(D39:D40)</f>
        <v>152</v>
      </c>
      <c r="E41" s="21">
        <f>SUM(E39:E40)</f>
        <v>19456953.350000001</v>
      </c>
      <c r="F41" s="36">
        <f>SUM(F39:F40)</f>
        <v>152</v>
      </c>
      <c r="G41" s="21">
        <f>SUM(G39:G40)</f>
        <v>19456953.350000001</v>
      </c>
      <c r="H41" s="23">
        <f t="shared" si="2"/>
        <v>100</v>
      </c>
      <c r="I41" s="23">
        <f t="shared" si="3"/>
        <v>100</v>
      </c>
    </row>
    <row r="42" spans="1:11" ht="60" x14ac:dyDescent="0.25">
      <c r="A42" s="115" t="s">
        <v>15</v>
      </c>
      <c r="B42" s="7" t="s">
        <v>23</v>
      </c>
      <c r="C42" s="6" t="s">
        <v>21</v>
      </c>
      <c r="D42" s="29">
        <v>106</v>
      </c>
      <c r="E42" s="21">
        <v>15717843.34</v>
      </c>
      <c r="F42" s="29">
        <v>106</v>
      </c>
      <c r="G42" s="21">
        <v>15717843.34</v>
      </c>
      <c r="H42" s="23">
        <f t="shared" si="2"/>
        <v>100</v>
      </c>
      <c r="I42" s="23">
        <f t="shared" si="3"/>
        <v>100</v>
      </c>
    </row>
    <row r="43" spans="1:11" x14ac:dyDescent="0.25">
      <c r="A43" s="136"/>
      <c r="B43" s="8" t="s">
        <v>24</v>
      </c>
      <c r="C43" s="6" t="s">
        <v>21</v>
      </c>
      <c r="D43" s="29">
        <v>106</v>
      </c>
      <c r="E43" s="21">
        <v>6616096</v>
      </c>
      <c r="F43" s="29">
        <v>106</v>
      </c>
      <c r="G43" s="21">
        <v>6616096</v>
      </c>
      <c r="H43" s="23">
        <f t="shared" si="2"/>
        <v>100</v>
      </c>
      <c r="I43" s="23">
        <f t="shared" si="3"/>
        <v>100</v>
      </c>
    </row>
    <row r="44" spans="1:11" x14ac:dyDescent="0.25">
      <c r="A44" s="116"/>
      <c r="B44" s="6" t="s">
        <v>8</v>
      </c>
      <c r="C44" s="6"/>
      <c r="D44" s="36">
        <f>SUM(D42:D43)</f>
        <v>212</v>
      </c>
      <c r="E44" s="21">
        <f>SUM(E42:E43)</f>
        <v>22333939.34</v>
      </c>
      <c r="F44" s="36">
        <f>SUM(F42:F43)</f>
        <v>212</v>
      </c>
      <c r="G44" s="21">
        <f>SUM(G42:G43)</f>
        <v>22333939.34</v>
      </c>
      <c r="H44" s="23">
        <f t="shared" si="2"/>
        <v>100</v>
      </c>
      <c r="I44" s="23">
        <f t="shared" si="3"/>
        <v>100</v>
      </c>
    </row>
    <row r="45" spans="1:11" ht="60" x14ac:dyDescent="0.25">
      <c r="A45" s="115" t="s">
        <v>16</v>
      </c>
      <c r="B45" s="7" t="s">
        <v>23</v>
      </c>
      <c r="C45" s="6" t="s">
        <v>21</v>
      </c>
      <c r="D45" s="29">
        <v>63</v>
      </c>
      <c r="E45" s="21">
        <v>10145752.710000001</v>
      </c>
      <c r="F45" s="29">
        <v>63</v>
      </c>
      <c r="G45" s="21">
        <v>10145752.710000001</v>
      </c>
      <c r="H45" s="23">
        <f t="shared" si="2"/>
        <v>100</v>
      </c>
      <c r="I45" s="23">
        <f t="shared" si="3"/>
        <v>100</v>
      </c>
    </row>
    <row r="46" spans="1:11" x14ac:dyDescent="0.25">
      <c r="A46" s="136"/>
      <c r="B46" s="8" t="s">
        <v>24</v>
      </c>
      <c r="C46" s="6" t="s">
        <v>21</v>
      </c>
      <c r="D46" s="29">
        <v>63</v>
      </c>
      <c r="E46" s="21">
        <v>5210100</v>
      </c>
      <c r="F46" s="29">
        <v>63</v>
      </c>
      <c r="G46" s="21">
        <v>5210100</v>
      </c>
      <c r="H46" s="23">
        <f t="shared" si="2"/>
        <v>100</v>
      </c>
      <c r="I46" s="23">
        <f t="shared" si="3"/>
        <v>100</v>
      </c>
    </row>
    <row r="47" spans="1:11" x14ac:dyDescent="0.25">
      <c r="A47" s="116"/>
      <c r="B47" s="6" t="s">
        <v>8</v>
      </c>
      <c r="C47" s="6"/>
      <c r="D47" s="36">
        <f>SUM(D45:D46)</f>
        <v>126</v>
      </c>
      <c r="E47" s="21">
        <f>SUM(E45:E46)</f>
        <v>15355852.710000001</v>
      </c>
      <c r="F47" s="36">
        <f>SUM(F45:F46)</f>
        <v>126</v>
      </c>
      <c r="G47" s="21">
        <f>SUM(G45:G46)</f>
        <v>15355852.710000001</v>
      </c>
      <c r="H47" s="23">
        <f t="shared" si="2"/>
        <v>100</v>
      </c>
      <c r="I47" s="23">
        <f t="shared" si="3"/>
        <v>100</v>
      </c>
    </row>
    <row r="48" spans="1:11" ht="60" x14ac:dyDescent="0.25">
      <c r="A48" s="115" t="s">
        <v>17</v>
      </c>
      <c r="B48" s="7" t="s">
        <v>22</v>
      </c>
      <c r="C48" s="6" t="s">
        <v>28</v>
      </c>
      <c r="D48" s="29">
        <v>118090</v>
      </c>
      <c r="E48" s="21">
        <v>14158593.99</v>
      </c>
      <c r="F48" s="29">
        <v>118090</v>
      </c>
      <c r="G48" s="21">
        <v>13997776.59</v>
      </c>
      <c r="H48" s="23">
        <f t="shared" si="2"/>
        <v>100</v>
      </c>
      <c r="I48" s="23">
        <f t="shared" si="3"/>
        <v>98.864171116753667</v>
      </c>
    </row>
    <row r="49" spans="1:9" x14ac:dyDescent="0.25">
      <c r="A49" s="116"/>
      <c r="B49" s="6" t="s">
        <v>8</v>
      </c>
      <c r="C49" s="6"/>
      <c r="D49" s="29">
        <f>D48</f>
        <v>118090</v>
      </c>
      <c r="E49" s="21">
        <f>E48</f>
        <v>14158593.99</v>
      </c>
      <c r="F49" s="29">
        <f>F48</f>
        <v>118090</v>
      </c>
      <c r="G49" s="21">
        <f>G48</f>
        <v>13997776.59</v>
      </c>
      <c r="H49" s="23">
        <f t="shared" si="2"/>
        <v>100</v>
      </c>
      <c r="I49" s="23">
        <f t="shared" si="3"/>
        <v>98.864171116753667</v>
      </c>
    </row>
    <row r="50" spans="1:9" ht="75" x14ac:dyDescent="0.25">
      <c r="A50" s="115" t="s">
        <v>18</v>
      </c>
      <c r="B50" s="7" t="s">
        <v>19</v>
      </c>
      <c r="C50" s="6" t="s">
        <v>20</v>
      </c>
      <c r="D50" s="29">
        <v>8</v>
      </c>
      <c r="E50" s="21">
        <v>17982369.289999999</v>
      </c>
      <c r="F50" s="29">
        <v>8</v>
      </c>
      <c r="G50" s="21">
        <v>17982369.289999999</v>
      </c>
      <c r="H50" s="23">
        <f t="shared" si="2"/>
        <v>100</v>
      </c>
      <c r="I50" s="23">
        <f>G50/E50*100</f>
        <v>100</v>
      </c>
    </row>
    <row r="51" spans="1:9" x14ac:dyDescent="0.25">
      <c r="A51" s="116"/>
      <c r="B51" s="6" t="s">
        <v>8</v>
      </c>
      <c r="C51" s="6"/>
      <c r="D51" s="36">
        <f>D50</f>
        <v>8</v>
      </c>
      <c r="E51" s="21">
        <f t="shared" ref="E51:G51" si="6">E50</f>
        <v>17982369.289999999</v>
      </c>
      <c r="F51" s="36">
        <f t="shared" si="6"/>
        <v>8</v>
      </c>
      <c r="G51" s="21">
        <f t="shared" si="6"/>
        <v>17982369.289999999</v>
      </c>
      <c r="H51" s="23">
        <f t="shared" si="2"/>
        <v>100</v>
      </c>
      <c r="I51" s="23">
        <f t="shared" si="3"/>
        <v>100</v>
      </c>
    </row>
    <row r="52" spans="1:9" s="9" customFormat="1" x14ac:dyDescent="0.25">
      <c r="A52" s="40" t="s">
        <v>52</v>
      </c>
      <c r="B52" s="20"/>
      <c r="C52" s="20"/>
      <c r="D52" s="31">
        <f>D53+D67+D75</f>
        <v>497778</v>
      </c>
      <c r="E52" s="31">
        <f t="shared" ref="E52:G52" si="7">E53+E67+E75</f>
        <v>85723911.030000001</v>
      </c>
      <c r="F52" s="31">
        <f t="shared" si="7"/>
        <v>497778</v>
      </c>
      <c r="G52" s="31">
        <f t="shared" si="7"/>
        <v>85429356.299999997</v>
      </c>
      <c r="H52" s="22">
        <f t="shared" si="2"/>
        <v>100</v>
      </c>
      <c r="I52" s="22">
        <f t="shared" si="3"/>
        <v>99.656391400647919</v>
      </c>
    </row>
    <row r="53" spans="1:9" x14ac:dyDescent="0.25">
      <c r="A53" s="55" t="s">
        <v>53</v>
      </c>
      <c r="B53" s="56"/>
      <c r="C53" s="56"/>
      <c r="D53" s="32">
        <f>D58+D62+D66</f>
        <v>489149</v>
      </c>
      <c r="E53" s="32">
        <f t="shared" ref="E53:G53" si="8">E58+E62+E66</f>
        <v>68981519.230000004</v>
      </c>
      <c r="F53" s="32">
        <f t="shared" si="8"/>
        <v>489149</v>
      </c>
      <c r="G53" s="32">
        <f t="shared" si="8"/>
        <v>68981519.230000004</v>
      </c>
      <c r="H53" s="47">
        <f t="shared" si="2"/>
        <v>100</v>
      </c>
      <c r="I53" s="47">
        <f t="shared" si="3"/>
        <v>100</v>
      </c>
    </row>
    <row r="54" spans="1:9" ht="72" customHeight="1" x14ac:dyDescent="0.25">
      <c r="A54" s="139" t="s">
        <v>29</v>
      </c>
      <c r="B54" s="121" t="s">
        <v>30</v>
      </c>
      <c r="C54" s="10" t="s">
        <v>20</v>
      </c>
      <c r="D54" s="37">
        <v>141</v>
      </c>
      <c r="E54" s="41">
        <v>5135871.16</v>
      </c>
      <c r="F54" s="37">
        <v>141</v>
      </c>
      <c r="G54" s="41">
        <v>5135871.16</v>
      </c>
      <c r="H54" s="23">
        <f t="shared" si="2"/>
        <v>100</v>
      </c>
      <c r="I54" s="23">
        <f t="shared" si="3"/>
        <v>100</v>
      </c>
    </row>
    <row r="55" spans="1:9" s="9" customFormat="1" x14ac:dyDescent="0.25">
      <c r="A55" s="142"/>
      <c r="B55" s="122"/>
      <c r="C55" s="10" t="s">
        <v>21</v>
      </c>
      <c r="D55" s="37">
        <v>1268</v>
      </c>
      <c r="E55" s="41">
        <v>5173727.5999999996</v>
      </c>
      <c r="F55" s="37">
        <v>1268</v>
      </c>
      <c r="G55" s="41">
        <v>5173727.5999999996</v>
      </c>
      <c r="H55" s="23">
        <f t="shared" si="2"/>
        <v>100</v>
      </c>
      <c r="I55" s="23">
        <f t="shared" si="3"/>
        <v>100</v>
      </c>
    </row>
    <row r="56" spans="1:9" s="9" customFormat="1" x14ac:dyDescent="0.25">
      <c r="A56" s="142"/>
      <c r="B56" s="121" t="s">
        <v>31</v>
      </c>
      <c r="C56" s="10" t="s">
        <v>20</v>
      </c>
      <c r="D56" s="37">
        <v>4386</v>
      </c>
      <c r="E56" s="41">
        <v>11433517.199999999</v>
      </c>
      <c r="F56" s="37">
        <v>4386</v>
      </c>
      <c r="G56" s="41">
        <v>11433517.199999999</v>
      </c>
      <c r="H56" s="23">
        <f t="shared" si="2"/>
        <v>100</v>
      </c>
      <c r="I56" s="23">
        <f t="shared" si="3"/>
        <v>100</v>
      </c>
    </row>
    <row r="57" spans="1:9" ht="36" customHeight="1" x14ac:dyDescent="0.25">
      <c r="A57" s="116"/>
      <c r="B57" s="122"/>
      <c r="C57" s="10" t="s">
        <v>21</v>
      </c>
      <c r="D57" s="37">
        <v>251134</v>
      </c>
      <c r="E57" s="41">
        <v>20880526.219999999</v>
      </c>
      <c r="F57" s="37">
        <v>251134</v>
      </c>
      <c r="G57" s="41">
        <v>20880526.219999999</v>
      </c>
      <c r="H57" s="23">
        <f t="shared" si="2"/>
        <v>100</v>
      </c>
      <c r="I57" s="23">
        <f t="shared" si="3"/>
        <v>100</v>
      </c>
    </row>
    <row r="58" spans="1:9" x14ac:dyDescent="0.25">
      <c r="A58" s="12" t="s">
        <v>32</v>
      </c>
      <c r="B58" s="13"/>
      <c r="C58" s="14" t="s">
        <v>33</v>
      </c>
      <c r="D58" s="42">
        <f>SUM(D54:D57)</f>
        <v>256929</v>
      </c>
      <c r="E58" s="43">
        <f>SUM(E54:E57)</f>
        <v>42623642.18</v>
      </c>
      <c r="F58" s="42">
        <f t="shared" ref="F58" si="9">SUM(F54:F57)</f>
        <v>256929</v>
      </c>
      <c r="G58" s="43">
        <f>SUM(G54:G57)</f>
        <v>42623642.18</v>
      </c>
      <c r="H58" s="23">
        <f t="shared" si="2"/>
        <v>100</v>
      </c>
      <c r="I58" s="23">
        <f t="shared" si="3"/>
        <v>100</v>
      </c>
    </row>
    <row r="59" spans="1:9" ht="48" x14ac:dyDescent="0.25">
      <c r="A59" s="139" t="s">
        <v>34</v>
      </c>
      <c r="B59" s="11" t="s">
        <v>35</v>
      </c>
      <c r="C59" s="10" t="s">
        <v>21</v>
      </c>
      <c r="D59" s="37">
        <v>7700</v>
      </c>
      <c r="E59" s="41">
        <v>2774896.42</v>
      </c>
      <c r="F59" s="37">
        <v>7700</v>
      </c>
      <c r="G59" s="41">
        <v>2774896.42</v>
      </c>
      <c r="H59" s="23">
        <f t="shared" si="2"/>
        <v>100</v>
      </c>
      <c r="I59" s="23">
        <f t="shared" si="3"/>
        <v>100</v>
      </c>
    </row>
    <row r="60" spans="1:9" s="9" customFormat="1" x14ac:dyDescent="0.25">
      <c r="A60" s="142"/>
      <c r="B60" s="121" t="s">
        <v>36</v>
      </c>
      <c r="C60" s="10" t="s">
        <v>21</v>
      </c>
      <c r="D60" s="37">
        <v>13500</v>
      </c>
      <c r="E60" s="41">
        <v>1058486.33</v>
      </c>
      <c r="F60" s="37">
        <v>13500</v>
      </c>
      <c r="G60" s="41">
        <v>1058486.33</v>
      </c>
      <c r="H60" s="23">
        <f t="shared" si="2"/>
        <v>100</v>
      </c>
      <c r="I60" s="23">
        <f t="shared" si="3"/>
        <v>100</v>
      </c>
    </row>
    <row r="61" spans="1:9" ht="60" customHeight="1" x14ac:dyDescent="0.25">
      <c r="A61" s="116"/>
      <c r="B61" s="122"/>
      <c r="C61" s="10" t="s">
        <v>20</v>
      </c>
      <c r="D61" s="37">
        <v>4514</v>
      </c>
      <c r="E61" s="41">
        <v>1451565.25</v>
      </c>
      <c r="F61" s="37">
        <v>4514</v>
      </c>
      <c r="G61" s="41">
        <v>1451565.25</v>
      </c>
      <c r="H61" s="23">
        <f t="shared" si="2"/>
        <v>100</v>
      </c>
      <c r="I61" s="23">
        <f t="shared" si="3"/>
        <v>100</v>
      </c>
    </row>
    <row r="62" spans="1:9" x14ac:dyDescent="0.25">
      <c r="A62" s="12" t="s">
        <v>32</v>
      </c>
      <c r="B62" s="13"/>
      <c r="C62" s="14" t="s">
        <v>33</v>
      </c>
      <c r="D62" s="42">
        <f>SUM(D59:D61)</f>
        <v>25714</v>
      </c>
      <c r="E62" s="43">
        <f>SUM(E59:E61)</f>
        <v>5284948</v>
      </c>
      <c r="F62" s="42">
        <f t="shared" ref="F62" si="10">SUM(F59:F61)</f>
        <v>25714</v>
      </c>
      <c r="G62" s="43">
        <f>SUM(G59:G61)</f>
        <v>5284948</v>
      </c>
      <c r="H62" s="23">
        <f t="shared" si="2"/>
        <v>100</v>
      </c>
      <c r="I62" s="23">
        <f t="shared" si="3"/>
        <v>100</v>
      </c>
    </row>
    <row r="63" spans="1:9" ht="72" x14ac:dyDescent="0.25">
      <c r="A63" s="139" t="s">
        <v>37</v>
      </c>
      <c r="B63" s="11" t="s">
        <v>38</v>
      </c>
      <c r="C63" s="10" t="s">
        <v>21</v>
      </c>
      <c r="D63" s="37">
        <v>80546</v>
      </c>
      <c r="E63" s="41">
        <v>12981093.73</v>
      </c>
      <c r="F63" s="37">
        <v>80546</v>
      </c>
      <c r="G63" s="41">
        <v>12981093.73</v>
      </c>
      <c r="H63" s="23">
        <f t="shared" si="2"/>
        <v>100</v>
      </c>
      <c r="I63" s="23">
        <f t="shared" si="3"/>
        <v>100</v>
      </c>
    </row>
    <row r="64" spans="1:9" s="9" customFormat="1" ht="60" x14ac:dyDescent="0.25">
      <c r="A64" s="142"/>
      <c r="B64" s="11" t="s">
        <v>56</v>
      </c>
      <c r="C64" s="10" t="s">
        <v>20</v>
      </c>
      <c r="D64" s="37">
        <v>90270</v>
      </c>
      <c r="E64" s="41">
        <v>6408633.2000000002</v>
      </c>
      <c r="F64" s="37">
        <v>90270</v>
      </c>
      <c r="G64" s="41">
        <v>6408633.2000000002</v>
      </c>
      <c r="H64" s="23">
        <f t="shared" ref="H64" si="11">F64/D64*100</f>
        <v>100</v>
      </c>
      <c r="I64" s="23">
        <f t="shared" ref="I64" si="12">G64/E64*100</f>
        <v>100</v>
      </c>
    </row>
    <row r="65" spans="1:12" ht="24" x14ac:dyDescent="0.25">
      <c r="A65" s="116"/>
      <c r="B65" s="11" t="s">
        <v>39</v>
      </c>
      <c r="C65" s="10" t="s">
        <v>20</v>
      </c>
      <c r="D65" s="37">
        <v>35690</v>
      </c>
      <c r="E65" s="41">
        <v>1683202.12</v>
      </c>
      <c r="F65" s="37">
        <v>35690</v>
      </c>
      <c r="G65" s="41">
        <v>1683202.12</v>
      </c>
      <c r="H65" s="23">
        <f t="shared" si="2"/>
        <v>100</v>
      </c>
      <c r="I65" s="23">
        <f t="shared" si="3"/>
        <v>100</v>
      </c>
    </row>
    <row r="66" spans="1:12" x14ac:dyDescent="0.25">
      <c r="A66" s="12" t="s">
        <v>32</v>
      </c>
      <c r="B66" s="13"/>
      <c r="C66" s="14" t="s">
        <v>33</v>
      </c>
      <c r="D66" s="42">
        <f>SUM(D63:D65)</f>
        <v>206506</v>
      </c>
      <c r="E66" s="42">
        <f t="shared" ref="E66:G66" si="13">SUM(E63:E65)</f>
        <v>21072929.050000001</v>
      </c>
      <c r="F66" s="42">
        <f t="shared" si="13"/>
        <v>206506</v>
      </c>
      <c r="G66" s="42">
        <f t="shared" si="13"/>
        <v>21072929.050000001</v>
      </c>
      <c r="H66" s="23">
        <f t="shared" ref="H66" si="14">F66/D66*100</f>
        <v>100</v>
      </c>
      <c r="I66" s="23">
        <f t="shared" ref="I66" si="15">G66/E66*100</f>
        <v>100</v>
      </c>
    </row>
    <row r="67" spans="1:12" s="9" customFormat="1" x14ac:dyDescent="0.25">
      <c r="A67" s="52" t="s">
        <v>54</v>
      </c>
      <c r="B67" s="53"/>
      <c r="C67" s="54"/>
      <c r="D67" s="33">
        <f>D72+D74</f>
        <v>8463</v>
      </c>
      <c r="E67" s="33">
        <f t="shared" ref="E67:G67" si="16">E72+E74</f>
        <v>10862104.800000001</v>
      </c>
      <c r="F67" s="33">
        <f t="shared" si="16"/>
        <v>8463</v>
      </c>
      <c r="G67" s="33">
        <f t="shared" si="16"/>
        <v>10862104.800000001</v>
      </c>
      <c r="H67" s="47">
        <f t="shared" ref="H67:H72" si="17">F67/D67*100</f>
        <v>100</v>
      </c>
      <c r="I67" s="47">
        <f t="shared" ref="I67:I72" si="18">G67/E67*100</f>
        <v>100</v>
      </c>
      <c r="J67" s="74"/>
    </row>
    <row r="68" spans="1:12" s="9" customFormat="1" ht="48" customHeight="1" x14ac:dyDescent="0.25">
      <c r="A68" s="118" t="s">
        <v>40</v>
      </c>
      <c r="B68" s="123" t="s">
        <v>41</v>
      </c>
      <c r="C68" s="10" t="s">
        <v>21</v>
      </c>
      <c r="D68" s="29">
        <v>29</v>
      </c>
      <c r="E68" s="29">
        <v>1371843.29</v>
      </c>
      <c r="F68" s="29">
        <v>29</v>
      </c>
      <c r="G68" s="29">
        <v>1371843.29</v>
      </c>
      <c r="H68" s="23">
        <f t="shared" si="17"/>
        <v>100</v>
      </c>
      <c r="I68" s="23">
        <f t="shared" si="18"/>
        <v>100</v>
      </c>
    </row>
    <row r="69" spans="1:12" s="9" customFormat="1" x14ac:dyDescent="0.25">
      <c r="A69" s="119"/>
      <c r="B69" s="124"/>
      <c r="C69" s="10" t="s">
        <v>58</v>
      </c>
      <c r="D69" s="29">
        <v>3157</v>
      </c>
      <c r="E69" s="29">
        <v>1694281.51</v>
      </c>
      <c r="F69" s="29">
        <v>3157</v>
      </c>
      <c r="G69" s="29">
        <v>1694281.51</v>
      </c>
      <c r="H69" s="23">
        <f t="shared" si="17"/>
        <v>100</v>
      </c>
      <c r="I69" s="23">
        <f t="shared" si="18"/>
        <v>100</v>
      </c>
    </row>
    <row r="70" spans="1:12" s="9" customFormat="1" x14ac:dyDescent="0.25">
      <c r="A70" s="119"/>
      <c r="B70" s="123" t="s">
        <v>41</v>
      </c>
      <c r="C70" s="10" t="s">
        <v>21</v>
      </c>
      <c r="D70" s="29">
        <v>23</v>
      </c>
      <c r="E70" s="29">
        <v>1371195.41</v>
      </c>
      <c r="F70" s="29">
        <v>23</v>
      </c>
      <c r="G70" s="29">
        <v>1371195.41</v>
      </c>
      <c r="H70" s="23">
        <f t="shared" si="17"/>
        <v>100</v>
      </c>
      <c r="I70" s="23">
        <f t="shared" si="18"/>
        <v>100</v>
      </c>
    </row>
    <row r="71" spans="1:12" ht="48" customHeight="1" x14ac:dyDescent="0.25">
      <c r="A71" s="120"/>
      <c r="B71" s="124"/>
      <c r="C71" s="10" t="s">
        <v>58</v>
      </c>
      <c r="D71" s="37">
        <v>2505</v>
      </c>
      <c r="E71" s="41">
        <v>1627072.59</v>
      </c>
      <c r="F71" s="37">
        <v>2505</v>
      </c>
      <c r="G71" s="41">
        <v>1627072.59</v>
      </c>
      <c r="H71" s="23">
        <f t="shared" si="17"/>
        <v>100</v>
      </c>
      <c r="I71" s="23">
        <f t="shared" si="18"/>
        <v>100</v>
      </c>
    </row>
    <row r="72" spans="1:12" x14ac:dyDescent="0.25">
      <c r="A72" s="12" t="s">
        <v>32</v>
      </c>
      <c r="B72" s="13"/>
      <c r="C72" s="12" t="s">
        <v>33</v>
      </c>
      <c r="D72" s="42">
        <f>D68+D69+D70+D71</f>
        <v>5714</v>
      </c>
      <c r="E72" s="42">
        <f t="shared" ref="E72:G72" si="19">E68+E69+E70+E71</f>
        <v>6064392.7999999998</v>
      </c>
      <c r="F72" s="42">
        <f t="shared" si="19"/>
        <v>5714</v>
      </c>
      <c r="G72" s="42">
        <f t="shared" si="19"/>
        <v>6064392.7999999998</v>
      </c>
      <c r="H72" s="23">
        <f t="shared" si="17"/>
        <v>100</v>
      </c>
      <c r="I72" s="23">
        <f t="shared" si="18"/>
        <v>100</v>
      </c>
    </row>
    <row r="73" spans="1:12" ht="48" x14ac:dyDescent="0.25">
      <c r="A73" s="10" t="s">
        <v>42</v>
      </c>
      <c r="B73" s="11" t="s">
        <v>41</v>
      </c>
      <c r="C73" s="10" t="s">
        <v>58</v>
      </c>
      <c r="D73" s="37">
        <v>2749</v>
      </c>
      <c r="E73" s="41">
        <v>4797712</v>
      </c>
      <c r="F73" s="37">
        <v>2749</v>
      </c>
      <c r="G73" s="60">
        <v>4797712</v>
      </c>
      <c r="H73" s="23">
        <f t="shared" si="2"/>
        <v>100</v>
      </c>
      <c r="I73" s="23">
        <f t="shared" si="3"/>
        <v>100</v>
      </c>
    </row>
    <row r="74" spans="1:12" x14ac:dyDescent="0.25">
      <c r="A74" s="12" t="s">
        <v>32</v>
      </c>
      <c r="B74" s="13"/>
      <c r="C74" s="12" t="s">
        <v>33</v>
      </c>
      <c r="D74" s="45">
        <f>SUM(D73)</f>
        <v>2749</v>
      </c>
      <c r="E74" s="46">
        <f t="shared" ref="E74:G74" si="20">SUM(E73)</f>
        <v>4797712</v>
      </c>
      <c r="F74" s="45">
        <f t="shared" si="20"/>
        <v>2749</v>
      </c>
      <c r="G74" s="46">
        <f t="shared" si="20"/>
        <v>4797712</v>
      </c>
      <c r="H74" s="23">
        <f t="shared" ref="H74:H80" si="21">F74/D74*100</f>
        <v>100</v>
      </c>
      <c r="I74" s="23">
        <f t="shared" ref="I74:I79" si="22">G74/E74*100</f>
        <v>100</v>
      </c>
    </row>
    <row r="75" spans="1:12" x14ac:dyDescent="0.25">
      <c r="A75" s="50" t="s">
        <v>55</v>
      </c>
      <c r="B75" s="51"/>
      <c r="C75" s="51"/>
      <c r="D75" s="33">
        <f>SUM(D76:D77)</f>
        <v>166</v>
      </c>
      <c r="E75" s="34">
        <f>SUM(E76:E77)</f>
        <v>5880287</v>
      </c>
      <c r="F75" s="33">
        <f>SUM(F76:F77)</f>
        <v>166</v>
      </c>
      <c r="G75" s="34">
        <f>SUM(G76:G77)</f>
        <v>5585732.2700000005</v>
      </c>
      <c r="H75" s="47">
        <f t="shared" si="21"/>
        <v>100</v>
      </c>
      <c r="I75" s="47">
        <f t="shared" si="22"/>
        <v>94.990810312489856</v>
      </c>
    </row>
    <row r="76" spans="1:12" ht="48" x14ac:dyDescent="0.25">
      <c r="A76" s="117" t="s">
        <v>43</v>
      </c>
      <c r="B76" s="15" t="s">
        <v>44</v>
      </c>
      <c r="C76" s="16" t="s">
        <v>45</v>
      </c>
      <c r="D76" s="44">
        <v>154</v>
      </c>
      <c r="E76" s="41">
        <v>4745769.25</v>
      </c>
      <c r="F76" s="37">
        <v>154</v>
      </c>
      <c r="G76" s="41">
        <v>4521907.6500000004</v>
      </c>
      <c r="H76" s="23">
        <f t="shared" si="21"/>
        <v>100</v>
      </c>
      <c r="I76" s="23">
        <f t="shared" si="22"/>
        <v>95.282922784330495</v>
      </c>
    </row>
    <row r="77" spans="1:12" ht="48" x14ac:dyDescent="0.25">
      <c r="A77" s="116"/>
      <c r="B77" s="15" t="s">
        <v>46</v>
      </c>
      <c r="C77" s="16" t="s">
        <v>45</v>
      </c>
      <c r="D77" s="44">
        <v>12</v>
      </c>
      <c r="E77" s="41">
        <v>1134517.75</v>
      </c>
      <c r="F77" s="37">
        <v>12</v>
      </c>
      <c r="G77" s="41">
        <v>1063824.6200000001</v>
      </c>
      <c r="H77" s="23">
        <f t="shared" si="21"/>
        <v>100</v>
      </c>
      <c r="I77" s="23">
        <f t="shared" si="22"/>
        <v>93.768882857936788</v>
      </c>
    </row>
    <row r="78" spans="1:12" x14ac:dyDescent="0.25">
      <c r="A78" s="49" t="s">
        <v>60</v>
      </c>
      <c r="B78" s="49"/>
      <c r="C78" s="49"/>
      <c r="D78" s="59">
        <f>D79+D80</f>
        <v>1129.5</v>
      </c>
      <c r="E78" s="59">
        <f t="shared" ref="E78:G78" si="23">E79+E80</f>
        <v>2012428.88</v>
      </c>
      <c r="F78" s="59">
        <f t="shared" si="23"/>
        <v>1114.1199999999999</v>
      </c>
      <c r="G78" s="59">
        <f t="shared" si="23"/>
        <v>2012428.88</v>
      </c>
      <c r="H78" s="22">
        <f t="shared" si="21"/>
        <v>98.638335546702066</v>
      </c>
      <c r="I78" s="57">
        <f t="shared" si="22"/>
        <v>100</v>
      </c>
    </row>
    <row r="79" spans="1:12" ht="45" customHeight="1" x14ac:dyDescent="0.25">
      <c r="A79" s="140" t="s">
        <v>59</v>
      </c>
      <c r="B79" s="48" t="s">
        <v>61</v>
      </c>
      <c r="C79" s="48" t="s">
        <v>62</v>
      </c>
      <c r="D79" s="111">
        <v>1125</v>
      </c>
      <c r="E79" s="111">
        <v>2012428.88</v>
      </c>
      <c r="F79" s="111">
        <v>1109.6199999999999</v>
      </c>
      <c r="G79" s="111">
        <v>2012428.88</v>
      </c>
      <c r="H79" s="23">
        <f t="shared" si="21"/>
        <v>98.632888888888886</v>
      </c>
      <c r="I79" s="58">
        <f t="shared" si="22"/>
        <v>100</v>
      </c>
      <c r="J79" s="132" t="s">
        <v>127</v>
      </c>
      <c r="K79" s="133"/>
      <c r="L79" s="133"/>
    </row>
    <row r="80" spans="1:12" ht="30" x14ac:dyDescent="0.25">
      <c r="A80" s="141"/>
      <c r="B80" s="48" t="s">
        <v>63</v>
      </c>
      <c r="C80" s="48" t="s">
        <v>64</v>
      </c>
      <c r="D80" s="62">
        <v>4.5</v>
      </c>
      <c r="E80" s="62">
        <v>0</v>
      </c>
      <c r="F80" s="62">
        <v>4.5</v>
      </c>
      <c r="G80" s="62">
        <v>0</v>
      </c>
      <c r="H80" s="23">
        <f t="shared" si="21"/>
        <v>100</v>
      </c>
      <c r="I80" s="58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</sheetData>
  <mergeCells count="32">
    <mergeCell ref="J79:L79"/>
    <mergeCell ref="J8:L8"/>
    <mergeCell ref="A8:A9"/>
    <mergeCell ref="A29:A32"/>
    <mergeCell ref="A33:A38"/>
    <mergeCell ref="A39:A41"/>
    <mergeCell ref="A42:A44"/>
    <mergeCell ref="A11:B11"/>
    <mergeCell ref="A12:A16"/>
    <mergeCell ref="A17:A22"/>
    <mergeCell ref="A23:A28"/>
    <mergeCell ref="A79:A80"/>
    <mergeCell ref="A63:A65"/>
    <mergeCell ref="A54:A57"/>
    <mergeCell ref="A59:A61"/>
    <mergeCell ref="A45:A47"/>
    <mergeCell ref="A2:I2"/>
    <mergeCell ref="A4:A5"/>
    <mergeCell ref="B4:B5"/>
    <mergeCell ref="C4:C5"/>
    <mergeCell ref="D4:E4"/>
    <mergeCell ref="F4:G4"/>
    <mergeCell ref="H4:I4"/>
    <mergeCell ref="A48:A49"/>
    <mergeCell ref="A50:A51"/>
    <mergeCell ref="A76:A77"/>
    <mergeCell ref="A68:A71"/>
    <mergeCell ref="B54:B55"/>
    <mergeCell ref="B56:B57"/>
    <mergeCell ref="B60:B61"/>
    <mergeCell ref="B70:B71"/>
    <mergeCell ref="B68:B69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J9" sqref="J9"/>
    </sheetView>
  </sheetViews>
  <sheetFormatPr defaultRowHeight="15" x14ac:dyDescent="0.25"/>
  <cols>
    <col min="1" max="1" width="6.85546875" customWidth="1"/>
    <col min="2" max="2" width="60.85546875" customWidth="1"/>
    <col min="3" max="3" width="16.7109375" customWidth="1"/>
    <col min="4" max="4" width="18.28515625" customWidth="1"/>
    <col min="5" max="5" width="9.28515625" bestFit="1" customWidth="1"/>
    <col min="6" max="6" width="15.7109375" customWidth="1"/>
  </cols>
  <sheetData>
    <row r="1" spans="1:6" ht="15.75" thickBot="1" x14ac:dyDescent="0.3"/>
    <row r="2" spans="1:6" ht="63.75" thickBot="1" x14ac:dyDescent="0.3">
      <c r="A2" s="63" t="s">
        <v>65</v>
      </c>
      <c r="B2" s="64" t="s">
        <v>66</v>
      </c>
      <c r="C2" s="64" t="s">
        <v>67</v>
      </c>
      <c r="D2" s="64" t="s">
        <v>68</v>
      </c>
      <c r="E2" s="64" t="s">
        <v>69</v>
      </c>
      <c r="F2" s="64" t="s">
        <v>70</v>
      </c>
    </row>
    <row r="3" spans="1:6" ht="16.5" thickBot="1" x14ac:dyDescent="0.3">
      <c r="A3" s="65" t="s">
        <v>8</v>
      </c>
      <c r="B3" s="66"/>
      <c r="C3" s="67">
        <f>свод!E6</f>
        <v>296390201.76999998</v>
      </c>
      <c r="D3" s="67">
        <f>свод!G6</f>
        <v>293500846.75999999</v>
      </c>
      <c r="E3" s="68">
        <v>100</v>
      </c>
      <c r="F3" s="113">
        <f>свод!F6</f>
        <v>618507.73499999999</v>
      </c>
    </row>
    <row r="4" spans="1:6" s="9" customFormat="1" ht="16.5" thickBot="1" x14ac:dyDescent="0.3">
      <c r="A4" s="69" t="s">
        <v>122</v>
      </c>
      <c r="B4" s="108" t="s">
        <v>124</v>
      </c>
      <c r="C4" s="109">
        <f>свод!E8</f>
        <v>823923.52</v>
      </c>
      <c r="D4" s="109">
        <f>свод!G8</f>
        <v>450000</v>
      </c>
      <c r="E4" s="68">
        <v>100</v>
      </c>
      <c r="F4" s="114">
        <f>свод!F8</f>
        <v>13.108000000000001</v>
      </c>
    </row>
    <row r="5" spans="1:6" ht="32.25" thickBot="1" x14ac:dyDescent="0.3">
      <c r="A5" s="69" t="s">
        <v>81</v>
      </c>
      <c r="B5" s="70" t="s">
        <v>71</v>
      </c>
      <c r="C5" s="71">
        <f>свод!E9</f>
        <v>2478690.61</v>
      </c>
      <c r="D5" s="71">
        <f>свод!G9</f>
        <v>2478690.61</v>
      </c>
      <c r="E5" s="68">
        <v>100</v>
      </c>
      <c r="F5" s="72">
        <f>свод!F9</f>
        <v>0.50700000000000001</v>
      </c>
    </row>
    <row r="6" spans="1:6" ht="16.5" thickBot="1" x14ac:dyDescent="0.3">
      <c r="A6" s="69" t="s">
        <v>82</v>
      </c>
      <c r="B6" s="70" t="s">
        <v>72</v>
      </c>
      <c r="C6" s="71">
        <f>свод!E41+свод!E44+свод!E47</f>
        <v>57146745.399999999</v>
      </c>
      <c r="D6" s="71">
        <f>свод!G41+свод!G44+свод!G47</f>
        <v>57146745.399999999</v>
      </c>
      <c r="E6" s="68">
        <v>100</v>
      </c>
      <c r="F6" s="72">
        <f>свод!F41+свод!F44+свод!F47</f>
        <v>490</v>
      </c>
    </row>
    <row r="7" spans="1:6" ht="16.5" thickBot="1" x14ac:dyDescent="0.3">
      <c r="A7" s="69" t="s">
        <v>83</v>
      </c>
      <c r="B7" s="70" t="s">
        <v>73</v>
      </c>
      <c r="C7" s="71">
        <f>свод!E16+свод!E22+свод!E28+свод!E32+свод!E38-свод!E37-свод!E31-свод!E27-свод!E21</f>
        <v>115832539.05000001</v>
      </c>
      <c r="D7" s="71">
        <f>свод!G16+свод!G22+свод!G28+свод!G32+свод!G38-свод!G37-свод!G31-свод!G27-свод!G21-свод!G15</f>
        <v>112950679.69</v>
      </c>
      <c r="E7" s="68">
        <v>100</v>
      </c>
      <c r="F7" s="72">
        <f>свод!F16+свод!F22+свод!F28+свод!F32+свод!F38-свод!F37-свод!F31-свод!F27-свод!F21-свод!F15</f>
        <v>708</v>
      </c>
    </row>
    <row r="8" spans="1:6" ht="16.5" thickBot="1" x14ac:dyDescent="0.3">
      <c r="A8" s="69" t="s">
        <v>84</v>
      </c>
      <c r="B8" s="70" t="s">
        <v>74</v>
      </c>
      <c r="C8" s="71">
        <f>свод!E49+свод!E67</f>
        <v>25020698.789999999</v>
      </c>
      <c r="D8" s="71">
        <f>свод!G67+свод!G49</f>
        <v>24859881.390000001</v>
      </c>
      <c r="E8" s="68">
        <v>100</v>
      </c>
      <c r="F8" s="73">
        <f>свод!F49+свод!F67</f>
        <v>126553</v>
      </c>
    </row>
    <row r="9" spans="1:6" ht="16.5" thickBot="1" x14ac:dyDescent="0.3">
      <c r="A9" s="69" t="s">
        <v>85</v>
      </c>
      <c r="B9" s="70" t="s">
        <v>75</v>
      </c>
      <c r="C9" s="71">
        <v>1136507.47</v>
      </c>
      <c r="D9" s="71">
        <v>1136507.47</v>
      </c>
      <c r="E9" s="68">
        <v>100</v>
      </c>
      <c r="F9" s="72" t="s">
        <v>76</v>
      </c>
    </row>
    <row r="10" spans="1:6" ht="16.5" thickBot="1" x14ac:dyDescent="0.3">
      <c r="A10" s="69" t="s">
        <v>86</v>
      </c>
      <c r="B10" s="70" t="s">
        <v>77</v>
      </c>
      <c r="C10" s="71">
        <f>свод!E50</f>
        <v>17982369.289999999</v>
      </c>
      <c r="D10" s="71">
        <f>свод!G50</f>
        <v>17982369.289999999</v>
      </c>
      <c r="E10" s="68">
        <v>100</v>
      </c>
      <c r="F10" s="72">
        <f>свод!F50</f>
        <v>8</v>
      </c>
    </row>
    <row r="11" spans="1:6" ht="16.5" thickBot="1" x14ac:dyDescent="0.3">
      <c r="A11" s="69" t="s">
        <v>87</v>
      </c>
      <c r="B11" s="70" t="s">
        <v>78</v>
      </c>
      <c r="C11" s="71">
        <f>свод!E53</f>
        <v>68981519.230000004</v>
      </c>
      <c r="D11" s="71">
        <f>свод!G53</f>
        <v>68981519.230000004</v>
      </c>
      <c r="E11" s="68">
        <v>100</v>
      </c>
      <c r="F11" s="72">
        <f>свод!F53</f>
        <v>489149</v>
      </c>
    </row>
    <row r="12" spans="1:6" ht="16.5" thickBot="1" x14ac:dyDescent="0.3">
      <c r="A12" s="69">
        <v>1102</v>
      </c>
      <c r="B12" s="70" t="s">
        <v>79</v>
      </c>
      <c r="C12" s="71">
        <f>свод!E75</f>
        <v>5880287</v>
      </c>
      <c r="D12" s="71">
        <f>свод!G75</f>
        <v>5585732.2700000005</v>
      </c>
      <c r="E12" s="68">
        <v>100</v>
      </c>
      <c r="F12" s="72">
        <f>свод!F75</f>
        <v>166</v>
      </c>
    </row>
    <row r="13" spans="1:6" ht="16.5" thickBot="1" x14ac:dyDescent="0.3">
      <c r="A13" s="69">
        <v>1202</v>
      </c>
      <c r="B13" s="70" t="s">
        <v>80</v>
      </c>
      <c r="C13" s="71">
        <f>свод!E79</f>
        <v>2012428.88</v>
      </c>
      <c r="D13" s="71">
        <f>свод!G79</f>
        <v>2012428.88</v>
      </c>
      <c r="E13" s="68">
        <v>100</v>
      </c>
      <c r="F13" s="73">
        <f>свод!F78</f>
        <v>1114.1199999999999</v>
      </c>
    </row>
  </sheetData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G15" sqref="G15"/>
    </sheetView>
  </sheetViews>
  <sheetFormatPr defaultRowHeight="12.75" customHeight="1" x14ac:dyDescent="0.25"/>
  <cols>
    <col min="1" max="1" width="30.7109375" style="9" customWidth="1"/>
    <col min="2" max="3" width="15.42578125" style="9" customWidth="1"/>
    <col min="4" max="5" width="9.140625" style="9" customWidth="1"/>
    <col min="6" max="6" width="13.140625" style="9" customWidth="1"/>
    <col min="7" max="9" width="9.140625" style="9" customWidth="1"/>
    <col min="10" max="16384" width="9.140625" style="9"/>
  </cols>
  <sheetData>
    <row r="1" spans="1:9" ht="15" x14ac:dyDescent="0.25">
      <c r="A1" s="89" t="s">
        <v>119</v>
      </c>
      <c r="B1" s="89"/>
      <c r="C1" s="84"/>
      <c r="D1" s="84"/>
      <c r="E1" s="84"/>
      <c r="F1" s="84"/>
      <c r="G1" s="84"/>
      <c r="H1" s="84"/>
      <c r="I1" s="84"/>
    </row>
    <row r="2" spans="1:9" ht="15" x14ac:dyDescent="0.25">
      <c r="A2" s="88" t="s">
        <v>118</v>
      </c>
      <c r="B2" s="84"/>
      <c r="C2" s="84"/>
      <c r="D2" s="84"/>
      <c r="E2" s="84"/>
      <c r="F2" s="84"/>
      <c r="G2" s="84"/>
      <c r="H2" s="84"/>
      <c r="I2" s="84"/>
    </row>
    <row r="3" spans="1:9" ht="15" x14ac:dyDescent="0.25">
      <c r="A3" s="87"/>
      <c r="B3" s="85"/>
      <c r="C3" s="85"/>
      <c r="D3" s="85"/>
      <c r="E3" s="85"/>
      <c r="F3" s="85"/>
      <c r="G3" s="85"/>
      <c r="H3" s="85"/>
      <c r="I3" s="85"/>
    </row>
    <row r="4" spans="1:9" ht="15" x14ac:dyDescent="0.25">
      <c r="A4" s="87" t="s">
        <v>117</v>
      </c>
      <c r="B4" s="85"/>
      <c r="C4" s="85"/>
      <c r="D4" s="86"/>
      <c r="E4" s="85"/>
      <c r="F4" s="86"/>
      <c r="G4" s="86"/>
      <c r="H4" s="85"/>
      <c r="I4" s="85"/>
    </row>
    <row r="5" spans="1:9" ht="15" x14ac:dyDescent="0.25">
      <c r="A5" s="84" t="s">
        <v>116</v>
      </c>
      <c r="B5" s="84"/>
      <c r="C5" s="84"/>
      <c r="D5" s="84"/>
      <c r="E5" s="84"/>
      <c r="F5" s="84"/>
      <c r="G5" s="84"/>
      <c r="H5" s="84"/>
      <c r="I5" s="84"/>
    </row>
    <row r="6" spans="1:9" ht="15" x14ac:dyDescent="0.25">
      <c r="A6" s="143"/>
      <c r="B6" s="144"/>
      <c r="C6" s="144"/>
      <c r="D6" s="144"/>
      <c r="E6" s="144"/>
      <c r="F6" s="144"/>
      <c r="G6" s="144"/>
      <c r="H6" s="144"/>
      <c r="I6" s="144"/>
    </row>
    <row r="7" spans="1:9" ht="15" x14ac:dyDescent="0.25">
      <c r="A7" s="143" t="s">
        <v>115</v>
      </c>
      <c r="B7" s="144"/>
      <c r="C7" s="144"/>
      <c r="D7" s="144"/>
      <c r="E7" s="144"/>
      <c r="F7" s="144"/>
    </row>
    <row r="8" spans="1:9" ht="15" x14ac:dyDescent="0.25">
      <c r="A8" s="143" t="s">
        <v>114</v>
      </c>
      <c r="B8" s="144"/>
      <c r="C8" s="144"/>
      <c r="D8" s="144"/>
      <c r="E8" s="144"/>
      <c r="F8" s="144"/>
    </row>
    <row r="9" spans="1:9" ht="15" x14ac:dyDescent="0.25">
      <c r="A9" s="84" t="s">
        <v>113</v>
      </c>
      <c r="B9" s="84"/>
      <c r="C9" s="84"/>
      <c r="D9" s="84"/>
      <c r="E9" s="84"/>
      <c r="F9" s="84"/>
      <c r="G9" s="84"/>
      <c r="H9" s="84"/>
      <c r="I9" s="84"/>
    </row>
    <row r="10" spans="1:9" ht="42" x14ac:dyDescent="0.25">
      <c r="A10" s="83" t="s">
        <v>112</v>
      </c>
      <c r="B10" s="83" t="s">
        <v>111</v>
      </c>
      <c r="C10" s="83" t="s">
        <v>110</v>
      </c>
    </row>
    <row r="11" spans="1:9" ht="15" x14ac:dyDescent="0.25">
      <c r="A11" s="82" t="s">
        <v>8</v>
      </c>
      <c r="B11" s="81">
        <v>296390201.76999998</v>
      </c>
      <c r="C11" s="81">
        <v>293500846.75999999</v>
      </c>
    </row>
    <row r="12" spans="1:9" ht="15" x14ac:dyDescent="0.25">
      <c r="A12" s="80" t="s">
        <v>109</v>
      </c>
      <c r="B12" s="79">
        <f>B23+B24+B25</f>
        <v>57146745.399999999</v>
      </c>
      <c r="C12" s="79">
        <f>C23+C24+C25</f>
        <v>57146745.399999999</v>
      </c>
    </row>
    <row r="13" spans="1:9" ht="15" x14ac:dyDescent="0.25">
      <c r="A13" s="80" t="s">
        <v>73</v>
      </c>
      <c r="B13" s="79">
        <f>B21+B26+B27+B28+B29</f>
        <v>116063539.05000001</v>
      </c>
      <c r="C13" s="79">
        <f>C21+C26+C27+C28+C29</f>
        <v>114003479.69</v>
      </c>
    </row>
    <row r="14" spans="1:9" ht="15" x14ac:dyDescent="0.25">
      <c r="A14" s="80" t="s">
        <v>108</v>
      </c>
      <c r="B14" s="79">
        <f>B33+B34+B38</f>
        <v>25020698.789999999</v>
      </c>
      <c r="C14" s="79">
        <f>C33+C34+C38</f>
        <v>24859881.390000001</v>
      </c>
    </row>
    <row r="15" spans="1:9" ht="15" x14ac:dyDescent="0.25">
      <c r="A15" s="80" t="s">
        <v>86</v>
      </c>
      <c r="B15" s="79">
        <f t="shared" ref="B15:C15" si="0">B32</f>
        <v>17982369.289999999</v>
      </c>
      <c r="C15" s="79">
        <f t="shared" si="0"/>
        <v>17982369.289999999</v>
      </c>
    </row>
    <row r="16" spans="1:9" ht="15" x14ac:dyDescent="0.25">
      <c r="A16" s="80" t="s">
        <v>107</v>
      </c>
      <c r="B16" s="79">
        <f>B35+B36+B37</f>
        <v>68981519.230000004</v>
      </c>
      <c r="C16" s="79">
        <f>C35+C36+C37</f>
        <v>68981519.230000004</v>
      </c>
    </row>
    <row r="17" spans="1:3" ht="15" x14ac:dyDescent="0.25">
      <c r="A17" s="80" t="s">
        <v>106</v>
      </c>
      <c r="B17" s="79">
        <f>B30</f>
        <v>5880287</v>
      </c>
      <c r="C17" s="79">
        <f>C30</f>
        <v>5585732.2699999996</v>
      </c>
    </row>
    <row r="18" spans="1:3" ht="15" x14ac:dyDescent="0.25">
      <c r="A18" s="80" t="s">
        <v>105</v>
      </c>
      <c r="B18" s="79">
        <f>B22</f>
        <v>2012428.88</v>
      </c>
      <c r="C18" s="79">
        <f>C22</f>
        <v>2012428.88</v>
      </c>
    </row>
    <row r="19" spans="1:3" ht="15" x14ac:dyDescent="0.25">
      <c r="A19" s="80" t="s">
        <v>49</v>
      </c>
      <c r="B19" s="79">
        <f>B31</f>
        <v>3302614.13</v>
      </c>
      <c r="C19" s="79">
        <f>C31</f>
        <v>2928690.61</v>
      </c>
    </row>
    <row r="20" spans="1:3" ht="15" x14ac:dyDescent="0.25">
      <c r="A20" s="80"/>
      <c r="B20" s="79"/>
      <c r="C20" s="79"/>
    </row>
    <row r="21" spans="1:3" ht="15" x14ac:dyDescent="0.25">
      <c r="A21" s="78" t="s">
        <v>104</v>
      </c>
      <c r="B21" s="77">
        <v>58719321.450000003</v>
      </c>
      <c r="C21" s="77">
        <v>58716852.270000003</v>
      </c>
    </row>
    <row r="22" spans="1:3" ht="15" x14ac:dyDescent="0.25">
      <c r="A22" s="76" t="s">
        <v>103</v>
      </c>
      <c r="B22" s="75">
        <v>2012428.88</v>
      </c>
      <c r="C22" s="75">
        <v>2012428.88</v>
      </c>
    </row>
    <row r="23" spans="1:3" ht="15" x14ac:dyDescent="0.25">
      <c r="A23" s="76" t="s">
        <v>102</v>
      </c>
      <c r="B23" s="75">
        <v>19456953.350000001</v>
      </c>
      <c r="C23" s="75">
        <v>19456953.350000001</v>
      </c>
    </row>
    <row r="24" spans="1:3" ht="15" x14ac:dyDescent="0.25">
      <c r="A24" s="76" t="s">
        <v>101</v>
      </c>
      <c r="B24" s="75">
        <v>22333939.34</v>
      </c>
      <c r="C24" s="75">
        <v>22333939.34</v>
      </c>
    </row>
    <row r="25" spans="1:3" ht="15" x14ac:dyDescent="0.25">
      <c r="A25" s="76" t="s">
        <v>100</v>
      </c>
      <c r="B25" s="75">
        <v>15355852.710000001</v>
      </c>
      <c r="C25" s="75">
        <v>15355852.710000001</v>
      </c>
    </row>
    <row r="26" spans="1:3" ht="15" x14ac:dyDescent="0.25">
      <c r="A26" s="76" t="s">
        <v>99</v>
      </c>
      <c r="B26" s="75">
        <v>13039347.67</v>
      </c>
      <c r="C26" s="75">
        <v>13039347.67</v>
      </c>
    </row>
    <row r="27" spans="1:3" ht="15" x14ac:dyDescent="0.25">
      <c r="A27" s="76" t="s">
        <v>98</v>
      </c>
      <c r="B27" s="75">
        <v>14155125.369999999</v>
      </c>
      <c r="C27" s="75">
        <v>13295501.98</v>
      </c>
    </row>
    <row r="28" spans="1:3" ht="15" x14ac:dyDescent="0.25">
      <c r="A28" s="76" t="s">
        <v>97</v>
      </c>
      <c r="B28" s="75">
        <v>16280691.560000001</v>
      </c>
      <c r="C28" s="75">
        <v>16280691.560000001</v>
      </c>
    </row>
    <row r="29" spans="1:3" ht="15" x14ac:dyDescent="0.25">
      <c r="A29" s="76" t="s">
        <v>96</v>
      </c>
      <c r="B29" s="75">
        <v>13869053</v>
      </c>
      <c r="C29" s="75">
        <v>12671086.210000001</v>
      </c>
    </row>
    <row r="30" spans="1:3" ht="15" x14ac:dyDescent="0.25">
      <c r="A30" s="76" t="s">
        <v>95</v>
      </c>
      <c r="B30" s="75">
        <v>5880287</v>
      </c>
      <c r="C30" s="75">
        <v>5585732.2699999996</v>
      </c>
    </row>
    <row r="31" spans="1:3" ht="15" x14ac:dyDescent="0.25">
      <c r="A31" s="76" t="s">
        <v>94</v>
      </c>
      <c r="B31" s="75">
        <v>3302614.13</v>
      </c>
      <c r="C31" s="75">
        <v>2928690.61</v>
      </c>
    </row>
    <row r="32" spans="1:3" ht="15" x14ac:dyDescent="0.25">
      <c r="A32" s="76" t="s">
        <v>18</v>
      </c>
      <c r="B32" s="75">
        <v>17982369.289999999</v>
      </c>
      <c r="C32" s="75">
        <v>17982369.289999999</v>
      </c>
    </row>
    <row r="33" spans="1:3" ht="15" x14ac:dyDescent="0.25">
      <c r="A33" s="76" t="s">
        <v>93</v>
      </c>
      <c r="B33" s="75">
        <v>6064392.7999999998</v>
      </c>
      <c r="C33" s="75">
        <v>6064392.7999999998</v>
      </c>
    </row>
    <row r="34" spans="1:3" ht="15" x14ac:dyDescent="0.25">
      <c r="A34" s="76" t="s">
        <v>92</v>
      </c>
      <c r="B34" s="75">
        <v>4797712</v>
      </c>
      <c r="C34" s="75">
        <v>4797712</v>
      </c>
    </row>
    <row r="35" spans="1:3" ht="15" x14ac:dyDescent="0.25">
      <c r="A35" s="76" t="s">
        <v>91</v>
      </c>
      <c r="B35" s="75">
        <v>21072929.050000001</v>
      </c>
      <c r="C35" s="75">
        <v>21072929.050000001</v>
      </c>
    </row>
    <row r="36" spans="1:3" ht="15" x14ac:dyDescent="0.25">
      <c r="A36" s="76" t="s">
        <v>90</v>
      </c>
      <c r="B36" s="75">
        <v>42623642.18</v>
      </c>
      <c r="C36" s="75">
        <v>42623642.18</v>
      </c>
    </row>
    <row r="37" spans="1:3" ht="15" x14ac:dyDescent="0.25">
      <c r="A37" s="76" t="s">
        <v>89</v>
      </c>
      <c r="B37" s="75">
        <v>5284948</v>
      </c>
      <c r="C37" s="75">
        <v>5284948</v>
      </c>
    </row>
    <row r="38" spans="1:3" ht="15" x14ac:dyDescent="0.25">
      <c r="A38" s="76" t="s">
        <v>88</v>
      </c>
      <c r="B38" s="75">
        <v>14158593.99</v>
      </c>
      <c r="C38" s="75">
        <v>13997776.59</v>
      </c>
    </row>
  </sheetData>
  <mergeCells count="3">
    <mergeCell ref="A6:I6"/>
    <mergeCell ref="A7:F7"/>
    <mergeCell ref="A8:F8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G20" sqref="G20"/>
    </sheetView>
  </sheetViews>
  <sheetFormatPr defaultRowHeight="12.75" customHeight="1" x14ac:dyDescent="0.25"/>
  <cols>
    <col min="1" max="1" width="8.7109375" style="9" customWidth="1"/>
    <col min="2" max="2" width="57.85546875" style="9" customWidth="1"/>
    <col min="3" max="4" width="15.42578125" style="9" customWidth="1"/>
    <col min="5" max="5" width="13.42578125" style="9" customWidth="1"/>
    <col min="6" max="6" width="9.140625" style="9" customWidth="1"/>
    <col min="7" max="7" width="13.140625" style="9" customWidth="1"/>
    <col min="8" max="10" width="9.140625" style="9" customWidth="1"/>
    <col min="11" max="16384" width="9.140625" style="9"/>
  </cols>
  <sheetData>
    <row r="1" spans="1:10" ht="15" x14ac:dyDescent="0.25">
      <c r="A1" s="95" t="s">
        <v>119</v>
      </c>
      <c r="B1" s="95"/>
      <c r="C1" s="95"/>
      <c r="D1" s="91"/>
      <c r="E1" s="91"/>
      <c r="F1" s="91"/>
      <c r="G1" s="91"/>
      <c r="H1" s="91"/>
      <c r="I1" s="91"/>
      <c r="J1" s="91"/>
    </row>
    <row r="2" spans="1:10" ht="15" x14ac:dyDescent="0.25">
      <c r="A2" s="88" t="s">
        <v>118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" x14ac:dyDescent="0.25">
      <c r="A3" s="94"/>
      <c r="B3" s="92"/>
      <c r="C3" s="92"/>
      <c r="D3" s="92"/>
      <c r="E3" s="92"/>
      <c r="F3" s="92"/>
      <c r="G3" s="92"/>
      <c r="H3" s="92"/>
      <c r="I3" s="92"/>
      <c r="J3" s="92"/>
    </row>
    <row r="4" spans="1:10" ht="15" x14ac:dyDescent="0.25">
      <c r="A4" s="94" t="s">
        <v>117</v>
      </c>
      <c r="B4" s="92"/>
      <c r="C4" s="92"/>
      <c r="D4" s="92"/>
      <c r="E4" s="93"/>
      <c r="F4" s="92"/>
      <c r="G4" s="93"/>
      <c r="H4" s="93"/>
      <c r="I4" s="92"/>
      <c r="J4" s="92"/>
    </row>
    <row r="5" spans="1:10" ht="15" x14ac:dyDescent="0.25">
      <c r="A5" s="91" t="s">
        <v>116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15" x14ac:dyDescent="0.25">
      <c r="A6" s="107"/>
      <c r="B6" s="90"/>
      <c r="C6" s="90"/>
      <c r="D6" s="90"/>
      <c r="E6" s="90"/>
      <c r="F6" s="90"/>
      <c r="G6" s="90"/>
      <c r="H6" s="90"/>
      <c r="I6" s="90"/>
      <c r="J6" s="90"/>
    </row>
    <row r="7" spans="1:10" ht="15" x14ac:dyDescent="0.25">
      <c r="A7" s="145" t="s">
        <v>115</v>
      </c>
      <c r="B7" s="145"/>
      <c r="C7" s="90"/>
      <c r="D7" s="90"/>
      <c r="E7" s="90"/>
      <c r="F7" s="90"/>
      <c r="G7" s="90"/>
    </row>
    <row r="8" spans="1:10" ht="15" customHeight="1" x14ac:dyDescent="0.25">
      <c r="A8" s="145" t="s">
        <v>114</v>
      </c>
      <c r="B8" s="145"/>
      <c r="C8" s="90"/>
      <c r="D8" s="90"/>
      <c r="E8" s="90"/>
      <c r="F8" s="90"/>
      <c r="G8" s="90"/>
    </row>
    <row r="9" spans="1:10" ht="15" x14ac:dyDescent="0.25">
      <c r="A9" s="91" t="s">
        <v>113</v>
      </c>
      <c r="B9" s="91"/>
      <c r="C9" s="91"/>
      <c r="D9" s="91"/>
      <c r="E9" s="91"/>
      <c r="F9" s="91"/>
      <c r="G9" s="91"/>
      <c r="H9" s="91"/>
      <c r="I9" s="91"/>
      <c r="J9" s="91"/>
    </row>
    <row r="10" spans="1:10" ht="78.75" x14ac:dyDescent="0.25">
      <c r="A10" s="96" t="s">
        <v>65</v>
      </c>
      <c r="B10" s="96" t="s">
        <v>112</v>
      </c>
      <c r="C10" s="96" t="s">
        <v>111</v>
      </c>
      <c r="D10" s="96" t="s">
        <v>110</v>
      </c>
      <c r="E10" s="96" t="s">
        <v>123</v>
      </c>
    </row>
    <row r="11" spans="1:10" ht="15.75" x14ac:dyDescent="0.25">
      <c r="A11" s="97" t="s">
        <v>8</v>
      </c>
      <c r="B11" s="98"/>
      <c r="C11" s="99">
        <v>296390201.76999998</v>
      </c>
      <c r="D11" s="99">
        <v>293500846.75999999</v>
      </c>
      <c r="E11" s="99">
        <v>118203.05</v>
      </c>
    </row>
    <row r="12" spans="1:10" ht="15.75" x14ac:dyDescent="0.25">
      <c r="A12" s="100" t="s">
        <v>122</v>
      </c>
      <c r="B12" s="101"/>
      <c r="C12" s="102">
        <v>823923.52</v>
      </c>
      <c r="D12" s="102">
        <v>450000</v>
      </c>
      <c r="E12" s="102"/>
    </row>
    <row r="13" spans="1:10" ht="15.75" x14ac:dyDescent="0.25">
      <c r="A13" s="103" t="s">
        <v>122</v>
      </c>
      <c r="B13" s="104" t="s">
        <v>94</v>
      </c>
      <c r="C13" s="105">
        <v>823923.52</v>
      </c>
      <c r="D13" s="105">
        <v>450000</v>
      </c>
      <c r="E13" s="105"/>
    </row>
    <row r="14" spans="1:10" ht="15.75" x14ac:dyDescent="0.25">
      <c r="A14" s="100" t="s">
        <v>81</v>
      </c>
      <c r="B14" s="101"/>
      <c r="C14" s="102">
        <v>2478690.61</v>
      </c>
      <c r="D14" s="102">
        <v>2478690.61</v>
      </c>
      <c r="E14" s="102"/>
    </row>
    <row r="15" spans="1:10" ht="15.75" x14ac:dyDescent="0.25">
      <c r="A15" s="103" t="s">
        <v>81</v>
      </c>
      <c r="B15" s="104" t="s">
        <v>94</v>
      </c>
      <c r="C15" s="105">
        <v>2478690.61</v>
      </c>
      <c r="D15" s="105">
        <v>2478690.61</v>
      </c>
      <c r="E15" s="105"/>
    </row>
    <row r="16" spans="1:10" ht="15.75" x14ac:dyDescent="0.25">
      <c r="A16" s="100" t="s">
        <v>82</v>
      </c>
      <c r="B16" s="101"/>
      <c r="C16" s="102">
        <v>57146745.399999999</v>
      </c>
      <c r="D16" s="102">
        <v>57146745.399999999</v>
      </c>
      <c r="E16" s="102">
        <v>118203.05</v>
      </c>
    </row>
    <row r="17" spans="1:5" ht="15.75" x14ac:dyDescent="0.25">
      <c r="A17" s="103" t="s">
        <v>82</v>
      </c>
      <c r="B17" s="104" t="s">
        <v>102</v>
      </c>
      <c r="C17" s="105">
        <v>19456953.350000001</v>
      </c>
      <c r="D17" s="105">
        <v>19456953.350000001</v>
      </c>
      <c r="E17" s="105"/>
    </row>
    <row r="18" spans="1:5" ht="15.75" x14ac:dyDescent="0.25">
      <c r="A18" s="103" t="s">
        <v>82</v>
      </c>
      <c r="B18" s="104" t="s">
        <v>101</v>
      </c>
      <c r="C18" s="105">
        <v>22333939.34</v>
      </c>
      <c r="D18" s="105">
        <v>22333939.34</v>
      </c>
      <c r="E18" s="105">
        <v>620.34</v>
      </c>
    </row>
    <row r="19" spans="1:5" ht="15.75" x14ac:dyDescent="0.25">
      <c r="A19" s="103" t="s">
        <v>82</v>
      </c>
      <c r="B19" s="104" t="s">
        <v>100</v>
      </c>
      <c r="C19" s="105">
        <v>15355852.710000001</v>
      </c>
      <c r="D19" s="105">
        <v>15355852.710000001</v>
      </c>
      <c r="E19" s="105">
        <v>117582.71</v>
      </c>
    </row>
    <row r="20" spans="1:5" ht="15.75" x14ac:dyDescent="0.25">
      <c r="A20" s="100" t="s">
        <v>83</v>
      </c>
      <c r="B20" s="101"/>
      <c r="C20" s="102">
        <v>115010739.05</v>
      </c>
      <c r="D20" s="102">
        <v>112950679.69</v>
      </c>
      <c r="E20" s="106"/>
    </row>
    <row r="21" spans="1:5" ht="15.75" x14ac:dyDescent="0.25">
      <c r="A21" s="103" t="s">
        <v>83</v>
      </c>
      <c r="B21" s="104" t="s">
        <v>104</v>
      </c>
      <c r="C21" s="105">
        <v>57897521.450000003</v>
      </c>
      <c r="D21" s="105">
        <v>57895052.270000003</v>
      </c>
      <c r="E21" s="106"/>
    </row>
    <row r="22" spans="1:5" ht="15.75" x14ac:dyDescent="0.25">
      <c r="A22" s="103" t="s">
        <v>83</v>
      </c>
      <c r="B22" s="104" t="s">
        <v>99</v>
      </c>
      <c r="C22" s="105">
        <v>12951847.67</v>
      </c>
      <c r="D22" s="105">
        <v>12951847.67</v>
      </c>
      <c r="E22" s="106"/>
    </row>
    <row r="23" spans="1:5" ht="15.75" x14ac:dyDescent="0.25">
      <c r="A23" s="103" t="s">
        <v>83</v>
      </c>
      <c r="B23" s="104" t="s">
        <v>98</v>
      </c>
      <c r="C23" s="105">
        <v>14102625.369999999</v>
      </c>
      <c r="D23" s="105">
        <v>13243001.98</v>
      </c>
      <c r="E23" s="106"/>
    </row>
    <row r="24" spans="1:5" ht="15.75" x14ac:dyDescent="0.25">
      <c r="A24" s="103" t="s">
        <v>83</v>
      </c>
      <c r="B24" s="104" t="s">
        <v>97</v>
      </c>
      <c r="C24" s="105">
        <v>16224691.560000001</v>
      </c>
      <c r="D24" s="105">
        <v>16224691.560000001</v>
      </c>
      <c r="E24" s="106"/>
    </row>
    <row r="25" spans="1:5" ht="15.75" x14ac:dyDescent="0.25">
      <c r="A25" s="103" t="s">
        <v>83</v>
      </c>
      <c r="B25" s="104" t="s">
        <v>96</v>
      </c>
      <c r="C25" s="105">
        <v>13834053</v>
      </c>
      <c r="D25" s="105">
        <v>12636086.210000001</v>
      </c>
      <c r="E25" s="106"/>
    </row>
    <row r="26" spans="1:5" ht="15.75" x14ac:dyDescent="0.25">
      <c r="A26" s="100" t="s">
        <v>84</v>
      </c>
      <c r="B26" s="101"/>
      <c r="C26" s="102">
        <v>24978002.539999999</v>
      </c>
      <c r="D26" s="102">
        <v>24817185.140000001</v>
      </c>
      <c r="E26" s="106"/>
    </row>
    <row r="27" spans="1:5" ht="15.75" x14ac:dyDescent="0.25">
      <c r="A27" s="103" t="s">
        <v>84</v>
      </c>
      <c r="B27" s="104" t="s">
        <v>93</v>
      </c>
      <c r="C27" s="105">
        <v>6064392.7999999998</v>
      </c>
      <c r="D27" s="105">
        <v>6064392.7999999998</v>
      </c>
      <c r="E27" s="106"/>
    </row>
    <row r="28" spans="1:5" ht="15.75" x14ac:dyDescent="0.25">
      <c r="A28" s="103" t="s">
        <v>84</v>
      </c>
      <c r="B28" s="104" t="s">
        <v>92</v>
      </c>
      <c r="C28" s="105">
        <v>4797712</v>
      </c>
      <c r="D28" s="105">
        <v>4797712</v>
      </c>
      <c r="E28" s="106"/>
    </row>
    <row r="29" spans="1:5" ht="15.75" x14ac:dyDescent="0.25">
      <c r="A29" s="103" t="s">
        <v>84</v>
      </c>
      <c r="B29" s="104" t="s">
        <v>88</v>
      </c>
      <c r="C29" s="105">
        <v>14115897.74</v>
      </c>
      <c r="D29" s="105">
        <v>13955080.34</v>
      </c>
      <c r="E29" s="106"/>
    </row>
    <row r="30" spans="1:5" ht="15.75" x14ac:dyDescent="0.25">
      <c r="A30" s="100" t="s">
        <v>85</v>
      </c>
      <c r="B30" s="101"/>
      <c r="C30" s="102">
        <v>1095496.25</v>
      </c>
      <c r="D30" s="102">
        <v>1095496.25</v>
      </c>
      <c r="E30" s="106"/>
    </row>
    <row r="31" spans="1:5" ht="15.75" x14ac:dyDescent="0.25">
      <c r="A31" s="103" t="s">
        <v>85</v>
      </c>
      <c r="B31" s="104" t="s">
        <v>104</v>
      </c>
      <c r="C31" s="105">
        <v>821800</v>
      </c>
      <c r="D31" s="105">
        <v>821800</v>
      </c>
      <c r="E31" s="106"/>
    </row>
    <row r="32" spans="1:5" ht="15.75" x14ac:dyDescent="0.25">
      <c r="A32" s="103" t="s">
        <v>85</v>
      </c>
      <c r="B32" s="104" t="s">
        <v>99</v>
      </c>
      <c r="C32" s="105">
        <v>87500</v>
      </c>
      <c r="D32" s="105">
        <v>87500</v>
      </c>
      <c r="E32" s="106"/>
    </row>
    <row r="33" spans="1:5" ht="15.75" x14ac:dyDescent="0.25">
      <c r="A33" s="103" t="s">
        <v>85</v>
      </c>
      <c r="B33" s="104" t="s">
        <v>98</v>
      </c>
      <c r="C33" s="105">
        <v>52500</v>
      </c>
      <c r="D33" s="105">
        <v>52500</v>
      </c>
      <c r="E33" s="106"/>
    </row>
    <row r="34" spans="1:5" ht="15.75" x14ac:dyDescent="0.25">
      <c r="A34" s="103" t="s">
        <v>85</v>
      </c>
      <c r="B34" s="104" t="s">
        <v>97</v>
      </c>
      <c r="C34" s="105">
        <v>56000</v>
      </c>
      <c r="D34" s="105">
        <v>56000</v>
      </c>
      <c r="E34" s="106"/>
    </row>
    <row r="35" spans="1:5" ht="15.75" x14ac:dyDescent="0.25">
      <c r="A35" s="103" t="s">
        <v>85</v>
      </c>
      <c r="B35" s="104" t="s">
        <v>96</v>
      </c>
      <c r="C35" s="105">
        <v>35000</v>
      </c>
      <c r="D35" s="105">
        <v>35000</v>
      </c>
      <c r="E35" s="106"/>
    </row>
    <row r="36" spans="1:5" ht="15.75" x14ac:dyDescent="0.25">
      <c r="A36" s="103" t="s">
        <v>85</v>
      </c>
      <c r="B36" s="104" t="s">
        <v>88</v>
      </c>
      <c r="C36" s="105">
        <v>42696.25</v>
      </c>
      <c r="D36" s="105">
        <v>42696.25</v>
      </c>
      <c r="E36" s="106"/>
    </row>
    <row r="37" spans="1:5" ht="15.75" x14ac:dyDescent="0.25">
      <c r="A37" s="100" t="s">
        <v>86</v>
      </c>
      <c r="B37" s="101"/>
      <c r="C37" s="102">
        <v>17982369.289999999</v>
      </c>
      <c r="D37" s="102">
        <v>17982369.289999999</v>
      </c>
      <c r="E37" s="106"/>
    </row>
    <row r="38" spans="1:5" ht="15.75" x14ac:dyDescent="0.25">
      <c r="A38" s="103" t="s">
        <v>86</v>
      </c>
      <c r="B38" s="104" t="s">
        <v>18</v>
      </c>
      <c r="C38" s="105">
        <v>17982369.289999999</v>
      </c>
      <c r="D38" s="105">
        <v>17982369.289999999</v>
      </c>
      <c r="E38" s="106"/>
    </row>
    <row r="39" spans="1:5" ht="15.75" x14ac:dyDescent="0.25">
      <c r="A39" s="100" t="s">
        <v>87</v>
      </c>
      <c r="B39" s="101"/>
      <c r="C39" s="102">
        <v>68981519.230000004</v>
      </c>
      <c r="D39" s="102">
        <v>68981519.230000004</v>
      </c>
      <c r="E39" s="106"/>
    </row>
    <row r="40" spans="1:5" ht="15.75" x14ac:dyDescent="0.25">
      <c r="A40" s="103" t="s">
        <v>87</v>
      </c>
      <c r="B40" s="104" t="s">
        <v>91</v>
      </c>
      <c r="C40" s="105">
        <v>21072929.050000001</v>
      </c>
      <c r="D40" s="105">
        <v>21072929.050000001</v>
      </c>
      <c r="E40" s="106"/>
    </row>
    <row r="41" spans="1:5" ht="15.75" x14ac:dyDescent="0.25">
      <c r="A41" s="103" t="s">
        <v>87</v>
      </c>
      <c r="B41" s="104" t="s">
        <v>90</v>
      </c>
      <c r="C41" s="105">
        <v>42623642.18</v>
      </c>
      <c r="D41" s="105">
        <v>42623642.18</v>
      </c>
      <c r="E41" s="106"/>
    </row>
    <row r="42" spans="1:5" ht="15.75" x14ac:dyDescent="0.25">
      <c r="A42" s="103" t="s">
        <v>87</v>
      </c>
      <c r="B42" s="104" t="s">
        <v>89</v>
      </c>
      <c r="C42" s="105">
        <v>5284948</v>
      </c>
      <c r="D42" s="105">
        <v>5284948</v>
      </c>
      <c r="E42" s="106"/>
    </row>
    <row r="43" spans="1:5" ht="15.75" x14ac:dyDescent="0.25">
      <c r="A43" s="100" t="s">
        <v>121</v>
      </c>
      <c r="B43" s="101"/>
      <c r="C43" s="102">
        <v>5880287</v>
      </c>
      <c r="D43" s="102">
        <v>5585732.2699999996</v>
      </c>
      <c r="E43" s="106"/>
    </row>
    <row r="44" spans="1:5" ht="15.75" x14ac:dyDescent="0.25">
      <c r="A44" s="103" t="s">
        <v>121</v>
      </c>
      <c r="B44" s="104" t="s">
        <v>95</v>
      </c>
      <c r="C44" s="105">
        <v>5880287</v>
      </c>
      <c r="D44" s="105">
        <v>5585732.2699999996</v>
      </c>
      <c r="E44" s="106"/>
    </row>
    <row r="45" spans="1:5" ht="15.75" x14ac:dyDescent="0.25">
      <c r="A45" s="100" t="s">
        <v>120</v>
      </c>
      <c r="B45" s="101"/>
      <c r="C45" s="102">
        <v>2012428.88</v>
      </c>
      <c r="D45" s="102">
        <v>2012428.88</v>
      </c>
      <c r="E45" s="106"/>
    </row>
    <row r="46" spans="1:5" ht="15.75" x14ac:dyDescent="0.25">
      <c r="A46" s="103" t="s">
        <v>120</v>
      </c>
      <c r="B46" s="104" t="s">
        <v>103</v>
      </c>
      <c r="C46" s="105">
        <v>2012428.88</v>
      </c>
      <c r="D46" s="105">
        <v>2012428.88</v>
      </c>
      <c r="E46" s="106"/>
    </row>
  </sheetData>
  <mergeCells count="2">
    <mergeCell ref="A8:B8"/>
    <mergeCell ref="A7:B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</vt:lpstr>
      <vt:lpstr>по разделам</vt:lpstr>
      <vt:lpstr>Лист2</vt:lpstr>
      <vt:lpstr>с остатками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2026-01-30T08:58:28Z</dcterms:modified>
</cp:coreProperties>
</file>